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Serviços" sheetId="1" r:id="rId1"/>
    <sheet name="BDI" sheetId="2" r:id="rId2"/>
  </sheets>
  <definedNames/>
  <calcPr fullCalcOnLoad="1"/>
</workbook>
</file>

<file path=xl/sharedStrings.xml><?xml version="1.0" encoding="utf-8"?>
<sst xmlns="http://schemas.openxmlformats.org/spreadsheetml/2006/main" count="322" uniqueCount="214">
  <si>
    <t>m</t>
  </si>
  <si>
    <t>m²</t>
  </si>
  <si>
    <t>m³</t>
  </si>
  <si>
    <t>un.</t>
  </si>
  <si>
    <t>SERCOMTEL ILUMINAÇÃO S.A. - CNPJ 21.514.376/0001-94</t>
  </si>
  <si>
    <t>PRESTAÇÃO DE SERVIÇOS DE INFRAESTRUTURA CIVIL À SERCOMTEL ILUMINAÇÃO</t>
  </si>
  <si>
    <t>Eletroduto flexível corrugado, PEAD, DN 50 (1.1/2), preto, atendimento à NBR 15715,  fornecimento e instalação - Cod. 97667</t>
  </si>
  <si>
    <t>Execução de passeio (calçada) ou piso de concreto com concreto moldado in loco, feito em obra, acabamento convencional, não armado. Cod. 94990.</t>
  </si>
  <si>
    <t>kg</t>
  </si>
  <si>
    <t>Demolição de pavimento intertravado, de forma manual, com reaproveitamento. Cod. 97635.</t>
  </si>
  <si>
    <t>Recomposição de pavimentação tipo blokret sobre colchão de areia com reaproveitamento de material. Cod. 83694.</t>
  </si>
  <si>
    <t>Execução de guia (meio-fio) e sarjeta conjugados de concreto, modaldos in loco, 45 cm base (15 cm base da guia + 30 cm base da sarjeta) x 22 cm de altura. Cod. 94267. Referente ao reparo de meio fio após instalação subterrânea, seguindo as características estruturais do local.</t>
  </si>
  <si>
    <t>TOTAL GERAL:</t>
  </si>
  <si>
    <t>TOTAL com BDI:</t>
  </si>
  <si>
    <t>CHP</t>
  </si>
  <si>
    <t>CHI</t>
  </si>
  <si>
    <t xml:space="preserve">Perfuratriz hidráulica com trado curto acoplado. Custo horário produtivo (CHP), incluso operador. Cod. 90680. </t>
  </si>
  <si>
    <t>Perfuratriz hidráulica com trado curto acoplado. Custo horário improdutivo (CHI), incluso operador. Cod. 90681.</t>
  </si>
  <si>
    <t>Escavação manual de vala com profundidade menor ou igual a 1,30 m. Cod. 93358. Referente a escavação de vala (0,4m x 0,4m x 0,5m) para implantação da caixa.</t>
  </si>
  <si>
    <t>Caixa de concreto 30x30x30 cm com tampa. Cod. 00034641. Fornecimento e instalação.</t>
  </si>
  <si>
    <t>Carga manual de entulho em caminhão basculante - Cod. 72897.</t>
  </si>
  <si>
    <t>Transporte de pavimentação removida. Cod. 83358. Distância de referência: 20 km.</t>
  </si>
  <si>
    <t>Escavação mecanizada com mini-escavadeira. Cod. 96525. Referente a escavação das valas (Profundidade máxima de 70 cm e 30 cm de largura) para instalação de eletrodutos.</t>
  </si>
  <si>
    <t>Lastro de concreto magro - Traço 1:4,5:4,5 (cimento / areia / brita) - Cod. 96620. Referente a aplicação de envelopamento de concreto com 5 cm de espessura sobre o eletroduto.</t>
  </si>
  <si>
    <t>Escavação manual de vala com profundidade menor ou igual a 1,3 m. Cod. 93358. Referente a escavação para implantação da base (0,5 m x 0,5m x 0,6 m).</t>
  </si>
  <si>
    <t xml:space="preserve">Fabricação, montagem e desmontagem de forma. Cod. 96542. </t>
  </si>
  <si>
    <t>Armação de bloco, aço CA-60 5 mm, incluso montagem. Cod. 96543.</t>
  </si>
  <si>
    <t>Concreto FCK=15MPa, traço 1:3, 4:3,5 (cimento / areia média / brita). Cod. 94969.</t>
  </si>
  <si>
    <t>Lançamento com uso de baldes, adensamento e acabamento de concreto. Cod. 92873. Referente ao preenchimento das bases.</t>
  </si>
  <si>
    <t>Escavação manual de vala com profundidade menor ou igual a 1,3 m. Cod. 93358. Referente a escavação para implantação da base (0,5 m x 0,5m x 0,9 m).</t>
  </si>
  <si>
    <t>Execução de pavimento com aplicação de concreto asfáltico, camada de rolamento - Cod. 95995.</t>
  </si>
  <si>
    <t>Escavação manual de vala com profundidade menor ou igual a 1,3 m. Cod. 93358. Referente a escavação para implantação da base (0,6 m x 0,6m x 1 m).</t>
  </si>
  <si>
    <t>ITEM</t>
  </si>
  <si>
    <t>DISCRIMINAÇÃO</t>
  </si>
  <si>
    <t>UNIDADE</t>
  </si>
  <si>
    <t>QUANTIDADE</t>
  </si>
  <si>
    <t>1.0</t>
  </si>
  <si>
    <t>1.1</t>
  </si>
  <si>
    <t>1.1.1</t>
  </si>
  <si>
    <t>1.1.2</t>
  </si>
  <si>
    <t>REMOÇÃO DE ENTULHO</t>
  </si>
  <si>
    <t>1.2</t>
  </si>
  <si>
    <t>1.2.1</t>
  </si>
  <si>
    <t>1.2.2</t>
  </si>
  <si>
    <t>RECOMPOSIÇÃO DE PASSEIO E PAVIMENTO</t>
  </si>
  <si>
    <t>2.0</t>
  </si>
  <si>
    <t>2.1</t>
  </si>
  <si>
    <t>RECOMPOSIÇÃO DE PASSEIO (CALÇADA) OU PISO DE CONCRETO</t>
  </si>
  <si>
    <t>2.1.1</t>
  </si>
  <si>
    <t>2.1.2</t>
  </si>
  <si>
    <t>2.1.3</t>
  </si>
  <si>
    <t>Execução de Arrgamassa traço 1:3 (cimento e areia). Cod. 87298. Espessura de 2 cm, acabamento liso. Referente a aplicação de camada de argamassa para acabamento do piso.</t>
  </si>
  <si>
    <t>2.1.4</t>
  </si>
  <si>
    <t>Demolição parcial de pavimento (piso de concreto ou pavimentação asfáltica), de forma mecanizada, sem reaproveitamento. Cod. 97636. Corte do pavimento incluso.</t>
  </si>
  <si>
    <t>2.2</t>
  </si>
  <si>
    <t>RECOMPOSIÇÃO DE PAVIMENTO ASFÁLTICO</t>
  </si>
  <si>
    <t>2.2.1</t>
  </si>
  <si>
    <t>2.3</t>
  </si>
  <si>
    <t>2.3.1</t>
  </si>
  <si>
    <t>RECOMPOSIÇÃO DE CALÇADA EM BLOCO INTERTRAVADO - COM REAPROVEITAMENTO DE MATERIAL</t>
  </si>
  <si>
    <t>SERVIÇO DE DEMOLIÇÃO</t>
  </si>
  <si>
    <t>DEMOLIÇÕES E RETIRADA DE ENTULHOS</t>
  </si>
  <si>
    <t>2.4</t>
  </si>
  <si>
    <t>PLANTIO DE GRAMA ESMERALDA</t>
  </si>
  <si>
    <t>2.4.1</t>
  </si>
  <si>
    <t>3.0</t>
  </si>
  <si>
    <t>INSTALAÇÃO SUBTERRÂNEA DE ELETRODUTO PEAD</t>
  </si>
  <si>
    <t>3.1</t>
  </si>
  <si>
    <t>MOVIMENTO DE TERRA</t>
  </si>
  <si>
    <t>3.1.1</t>
  </si>
  <si>
    <t>3.1.2</t>
  </si>
  <si>
    <t>3.2</t>
  </si>
  <si>
    <t>3.2.1</t>
  </si>
  <si>
    <t>INSTALAÇÃO DE ELETRODUTO</t>
  </si>
  <si>
    <t>3.2.2</t>
  </si>
  <si>
    <t>PREPARO DA VALA</t>
  </si>
  <si>
    <t>3.3</t>
  </si>
  <si>
    <t>3.3.1</t>
  </si>
  <si>
    <t>3.3.2</t>
  </si>
  <si>
    <t>Reaterro manual apiloado com soquete. Cod. 96995.</t>
  </si>
  <si>
    <t>4.0</t>
  </si>
  <si>
    <t>4.1</t>
  </si>
  <si>
    <t>FABRICAÇÃO E INSTALAÇÃO DE BASES DE CONCRETO PARA POSTES COM BASES FLANGEADAS - PADRÃO SERCOMTEL ILUM.</t>
  </si>
  <si>
    <t>PERFURAÇÃO DO SOLO</t>
  </si>
  <si>
    <t>SERVIÇOS DE PERFURATRIZ</t>
  </si>
  <si>
    <t>VALOR DO SERVIÇO COM BDI</t>
  </si>
  <si>
    <t>BASES FLANGEADAS</t>
  </si>
  <si>
    <t>4.1.1</t>
  </si>
  <si>
    <t>4.1.2</t>
  </si>
  <si>
    <t>4.1.3</t>
  </si>
  <si>
    <t>5.0</t>
  </si>
  <si>
    <t>5.1</t>
  </si>
  <si>
    <t>SERVIÇOS DIVERSOS/OUTROS</t>
  </si>
  <si>
    <t>INSTALAÇÃO DE CAIXA DE PASSAGEM</t>
  </si>
  <si>
    <t>5.1.1</t>
  </si>
  <si>
    <t>CORTE E DESTOCAMENTO DE ÁRVORES</t>
  </si>
  <si>
    <t>SINALIZAÇÃO DE OBRA</t>
  </si>
  <si>
    <t>5.1.2</t>
  </si>
  <si>
    <t>5.1.3</t>
  </si>
  <si>
    <t>5.1.4</t>
  </si>
  <si>
    <t>6.0</t>
  </si>
  <si>
    <t>6.1</t>
  </si>
  <si>
    <t>6.1.1</t>
  </si>
  <si>
    <t>6.1.2</t>
  </si>
  <si>
    <t>6.1.3</t>
  </si>
  <si>
    <t>6.2.1</t>
  </si>
  <si>
    <t>6.2</t>
  </si>
  <si>
    <t>6.2.2</t>
  </si>
  <si>
    <t>Corte raso e recorte de árvore com diâmetro de tronco menor  que 0,6 m. Cod. 98530.</t>
  </si>
  <si>
    <t>Corte raso e recorte de árvore com diâmetro de tronco maior ou igual a 0,6 m. Cod. 98531.</t>
  </si>
  <si>
    <t>6.3</t>
  </si>
  <si>
    <t>6.3.1</t>
  </si>
  <si>
    <t>6.3.2</t>
  </si>
  <si>
    <t>LISTA DE MATERIAIS, SERVIÇOS E REGISTRO DE PREÇOS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</si>
  <si>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</si>
  <si>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</si>
  <si>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</si>
  <si>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</si>
  <si>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</si>
  <si>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</si>
  <si>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</si>
  <si>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</si>
  <si>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Parâmetro referenciais das rubricas que compõem o BDI:</t>
  </si>
  <si>
    <t>TIPOS DE OBRA</t>
  </si>
  <si>
    <t>ADMINISTRAÇÃO CENTRAL</t>
  </si>
  <si>
    <t>SEGURO + GARANTIA</t>
  </si>
  <si>
    <t>RISCO</t>
  </si>
  <si>
    <t>1º Quartil</t>
  </si>
  <si>
    <t>Médio</t>
  </si>
  <si>
    <t>3º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</si>
  <si>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</si>
  <si>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</si>
  <si>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</si>
  <si>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</si>
  <si>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</si>
  <si>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DESPESA FINANCEIRA</t>
  </si>
  <si>
    <t>LUCRO</t>
  </si>
  <si>
    <r>
      <rPr>
        <b/>
        <sz val="11"/>
        <color indexed="8"/>
        <rFont val="Calibri"/>
        <family val="2"/>
      </rPr>
      <t>OBS:</t>
    </r>
    <r>
      <rPr>
        <sz val="11"/>
        <color theme="1"/>
        <rFont val="Calibri"/>
        <family val="2"/>
      </rPr>
      <t xml:space="preserve"> Estão sujeitos ao regime cumulativo para fins de incidência da contribuição para o PIS-Pasep e da Cofins, às alíquotas de 0,65% e de 3%, respectivamente.</t>
    </r>
  </si>
  <si>
    <t xml:space="preserve">Declaramos que esta planilha foi elaborada conforme equação para cálculo do percentual do BDI recomendada pelo Acórdão 2622/2013 - TCU, representada pela fórmula abaixo. 
</t>
  </si>
  <si>
    <t>Composição do BDI</t>
  </si>
  <si>
    <t>Tipo de obra: Construção de Edificios, ISSQN sobre a mão-de-obra. Sem desoneração da folha de pagamento</t>
  </si>
  <si>
    <t>Item componente do BDI</t>
  </si>
  <si>
    <t>Administração Central</t>
  </si>
  <si>
    <t>Seguro e Garantia</t>
  </si>
  <si>
    <t>Risco</t>
  </si>
  <si>
    <t>Despesas Financeiras</t>
  </si>
  <si>
    <t>Lucro</t>
  </si>
  <si>
    <t>I1: PiS e COFINS</t>
  </si>
  <si>
    <t>I2: ISSQN (conforme legislação municipal)</t>
  </si>
  <si>
    <t>Intervalo de admissiblidade</t>
  </si>
  <si>
    <t>Valores Propostos</t>
  </si>
  <si>
    <t>1° Quartil</t>
  </si>
  <si>
    <t>3° Quartil</t>
  </si>
  <si>
    <t>BDI</t>
  </si>
  <si>
    <t>Vergalhão em aço galvanizado - Rosca total 1/2" (Barra roscada). Cod. 11977.</t>
  </si>
  <si>
    <t>Vergalhão em aço galvanizado -  Rosca total 3/4" (Barra roscada). Cod. 11975.</t>
  </si>
  <si>
    <t>6.2.3</t>
  </si>
  <si>
    <t>6.2.4</t>
  </si>
  <si>
    <t>Remoção de raízes remanescentes de tronco de árvore com diâmetro maior ou igual a 0,6 m. Cod. 98528.</t>
  </si>
  <si>
    <t>Remoção de raízes remanescentes de tronco de árvore com diâmetro inferior a 0,6 m. Cod. 98527.</t>
  </si>
  <si>
    <t>Execução de dreno francês com areia média - Cod. 73883/001. Referente a aplicação de berço de areia com 5 cm de espessura para instalação do eletroduto.</t>
  </si>
  <si>
    <t xml:space="preserve">Fita plástica para demarcação de áreas. Cod. 00042015. Fornecimento e instalação. Referente a aplicação de fita de alerta - Rede elétrica abaixo. </t>
  </si>
  <si>
    <t>4.1.1.1</t>
  </si>
  <si>
    <t>4.1.1.2</t>
  </si>
  <si>
    <t>4.1.1.3</t>
  </si>
  <si>
    <t>4.1.1.4</t>
  </si>
  <si>
    <t>4.1.1.5</t>
  </si>
  <si>
    <t>4.1.1.6</t>
  </si>
  <si>
    <t>4.1.1.7</t>
  </si>
  <si>
    <t>4.1.2.1</t>
  </si>
  <si>
    <t>4.1.2.2</t>
  </si>
  <si>
    <t>4.1.2.3</t>
  </si>
  <si>
    <t>4.1.2.4</t>
  </si>
  <si>
    <t>4.1.2.5</t>
  </si>
  <si>
    <t>4.1.2.6</t>
  </si>
  <si>
    <t>4.1.2.7</t>
  </si>
  <si>
    <t>4.1.3.1</t>
  </si>
  <si>
    <t>4.1.3.2</t>
  </si>
  <si>
    <t>4.1.3.3</t>
  </si>
  <si>
    <t>4.1.3.4</t>
  </si>
  <si>
    <t>4.1.3.5</t>
  </si>
  <si>
    <t>4.1.3.6</t>
  </si>
  <si>
    <t>4.1.3.7</t>
  </si>
  <si>
    <r>
      <t xml:space="preserve">Base de concreto para poste flangeado de 12 m - Conforme especificações do Anexo I - Desenhos de Referência. </t>
    </r>
    <r>
      <rPr>
        <i/>
        <sz val="11"/>
        <color indexed="8"/>
        <rFont val="Calibri"/>
        <family val="2"/>
      </rPr>
      <t>Composição unitária do Item:</t>
    </r>
  </si>
  <si>
    <r>
      <t xml:space="preserve">Base de concreto para poste flangeado de 9 m - Conforme especificações do Anexo I - Desenhos de Referência. </t>
    </r>
    <r>
      <rPr>
        <i/>
        <sz val="11"/>
        <color indexed="8"/>
        <rFont val="Calibri"/>
        <family val="2"/>
      </rPr>
      <t>Composição unitária do Item:</t>
    </r>
  </si>
  <si>
    <r>
      <t xml:space="preserve">Base de concreto para poste flangeado de 5 m - Conforme especificações do Anexo I - Desenhos de Referência. </t>
    </r>
    <r>
      <rPr>
        <i/>
        <sz val="11"/>
        <color indexed="8"/>
        <rFont val="Calibri"/>
        <family val="2"/>
      </rPr>
      <t>Composição unitária do Item:</t>
    </r>
  </si>
  <si>
    <r>
      <t xml:space="preserve">Perfuração do solo - Dimensões máximas: 30 cm de diâmetro e 1 m de profundidade. </t>
    </r>
    <r>
      <rPr>
        <i/>
        <sz val="11"/>
        <color indexed="8"/>
        <rFont val="Calibri"/>
        <family val="2"/>
      </rPr>
      <t>Composição unitária do Item:</t>
    </r>
  </si>
  <si>
    <t>5.1.1.1</t>
  </si>
  <si>
    <t>5.1.1.2</t>
  </si>
  <si>
    <t>5.1.2.1</t>
  </si>
  <si>
    <t>5.1.2.2</t>
  </si>
  <si>
    <t>5.1.3.1</t>
  </si>
  <si>
    <t>5.1.3.2</t>
  </si>
  <si>
    <t>5.1.4.1</t>
  </si>
  <si>
    <t>5.1.4.2</t>
  </si>
  <si>
    <r>
      <t xml:space="preserve">Perfuração do solo - Dimensões máximas: 30 cm de diâmetro e 1,5 m de profundidade. </t>
    </r>
    <r>
      <rPr>
        <i/>
        <sz val="11"/>
        <color indexed="8"/>
        <rFont val="Calibri"/>
        <family val="2"/>
      </rPr>
      <t>Composição unitária do Item:</t>
    </r>
  </si>
  <si>
    <r>
      <t>Perfuração do solo - Dimensões máximas: 50 cm de diâmetro e 1,8 m de profundidade.</t>
    </r>
    <r>
      <rPr>
        <i/>
        <sz val="11"/>
        <color indexed="8"/>
        <rFont val="Calibri"/>
        <family val="2"/>
      </rPr>
      <t xml:space="preserve"> Composição unitária do Item:</t>
    </r>
  </si>
  <si>
    <r>
      <t>Perfuração do solo - Dimensões máximas: 50 cm de diâmetro e 2,6 m de profundidade. C</t>
    </r>
    <r>
      <rPr>
        <i/>
        <sz val="11"/>
        <color indexed="8"/>
        <rFont val="Calibri"/>
        <family val="2"/>
      </rPr>
      <t>omposição unitária do Item:</t>
    </r>
  </si>
  <si>
    <t>VALOR UNITÁRIO SEM BDI</t>
  </si>
  <si>
    <t>VALOR DO SERVIÇO SEM BDI</t>
  </si>
  <si>
    <t>VALOR UNITÁRIO COM BDI</t>
  </si>
  <si>
    <t>Referência: Tabela Sinapi PR 202004 - Não desonerado, com indicação do código de cada item.</t>
  </si>
  <si>
    <t xml:space="preserve">Isolamento de obra com tela plástica laranja, tipo tapume para sinalização, malha retangular, rolo 1,20 x 50 m. Cod. 00037524. </t>
  </si>
  <si>
    <t>Placa de Obra (para construção civil) em chapa de aço galvanizada "N. 22", adesivada, de "2,0 x 1,125" m. Cod. 00004813.</t>
  </si>
  <si>
    <t>Execução de dreno francês com brita - Cod. 73883/002. Referente a aplicação de brita para drenagem na base.</t>
  </si>
  <si>
    <t>Execução de dreno francês com brita - Cod. 73883/002. Referente a aplicação de lastro de brita com 3 cm de espessura.</t>
  </si>
  <si>
    <t>Execução de dreno francês com brita - Cod. 73883/002. Referente a aplicação de brita para drenagem.</t>
  </si>
  <si>
    <t xml:space="preserve">Grama esmeralda em placas (Cod. 00003322) com plantio (Cod. 98504). Inclusos os gastos com preparo do solo e irrigação até o enraizamento. </t>
  </si>
  <si>
    <t>BDI (%) aplicado na proposta comercial:</t>
  </si>
  <si>
    <t xml:space="preserve">VALORES MÁXIMOS DE REFERÊNCIA </t>
  </si>
  <si>
    <t>Total do Item:</t>
  </si>
  <si>
    <t>BDI (%) máximo para a proposta comercial:</t>
  </si>
  <si>
    <t>VALORES PROPOSTOS</t>
  </si>
  <si>
    <t>COMPOSIÇÃO DO BDI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</si>
</sst>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* #,##0.00_-;\-[$R$-416]* #,##0.00_-;_-[$R$-416]* &quot;-&quot;??_-;_-@_-"/>
    <numFmt numFmtId="165" formatCode="_-&quot;R$&quot;\ * #,##0.000_-;\-&quot;R$&quot;\ * #,##0.000_-;_-&quot;R$&quot;\ * &quot;-&quot;??_-;_-@_-"/>
    <numFmt numFmtId="166" formatCode="0.000"/>
    <numFmt numFmtId="167" formatCode="&quot;R$&quot;\ #,##0.00"/>
    <numFmt numFmtId="168" formatCode="_-[$R$-416]* #,##0.00_ ;_-[$R$-416]* \-#,##0.00\ ;_-[$R$-416]* &quot;-&quot;??_ ;_-@_ "/>
    <numFmt numFmtId="169" formatCode="_-[$R$-416]* #,##0.000_ ;_-[$R$-416]* \-#,##0.000\ ;_-[$R$-416]* &quot;-&quot;??_ ;_-@_ "/>
    <numFmt numFmtId="170" formatCode="0.0000"/>
    <numFmt numFmtId="171" formatCode="0.00000"/>
    <numFmt numFmtId="172" formatCode="0.000000"/>
    <numFmt numFmtId="173" formatCode="_-[$R$-416]\ * #,##0.000_-;\-[$R$-416]\ * #,##0.000_-;_-[$R$-416]\ * &quot;-&quot;???_-;_-@_-"/>
    <numFmt numFmtId="174" formatCode="&quot;R$&quot;\ #,##0.000"/>
    <numFmt numFmtId="175" formatCode="0.0"/>
    <numFmt numFmtId="176" formatCode="_-[$R$-416]\ * #,##0.000_-;\-[$R$-416]\ * #,##0.000_-;_-[$R$-416]\ * &quot;-&quot;??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.0000000"/>
    <numFmt numFmtId="182" formatCode="_-[$R$-416]\ * #,##0.0000_-;\-[$R$-416]\ * #,##0.0000_-;_-[$R$-416]\ * &quot;-&quot;????_-;_-@_-"/>
    <numFmt numFmtId="183" formatCode="_-[$R$-416]\ * #,##0.00_-;\-[$R$-416]\ * #,##0.00_-;_-[$R$-416]\ * &quot;-&quot;????_-;_-@_-"/>
    <numFmt numFmtId="184" formatCode="_-[$R$-416]\ * #,##0.00_-;\-[$R$-416]\ * #,##0.00_-;_-[$R$-416]\ * &quot;-&quot;??_-;_-@_-"/>
    <numFmt numFmtId="185" formatCode="0.0%"/>
    <numFmt numFmtId="186" formatCode="_-* #,##0.0_-;\-* #,##0.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&quot;R$&quot;\ * #,##0.0000_-;\-&quot;R$&quot;\ * #,##0.0000_-;_-&quot;R$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i/>
      <u val="single"/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44" fillId="0" borderId="10" xfId="44" applyFont="1" applyBorder="1" applyAlignment="1">
      <alignment vertical="center" wrapText="1"/>
    </xf>
    <xf numFmtId="1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12" borderId="10" xfId="0" applyFont="1" applyFill="1" applyBorder="1" applyAlignment="1">
      <alignment/>
    </xf>
    <xf numFmtId="0" fontId="44" fillId="12" borderId="10" xfId="0" applyFont="1" applyFill="1" applyBorder="1" applyAlignment="1">
      <alignment horizontal="center"/>
    </xf>
    <xf numFmtId="0" fontId="44" fillId="12" borderId="12" xfId="0" applyFont="1" applyFill="1" applyBorder="1" applyAlignment="1">
      <alignment horizontal="center"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10" fontId="0" fillId="0" borderId="10" xfId="49" applyNumberFormat="1" applyFont="1" applyBorder="1" applyAlignment="1">
      <alignment/>
    </xf>
    <xf numFmtId="0" fontId="31" fillId="34" borderId="10" xfId="0" applyFont="1" applyFill="1" applyBorder="1" applyAlignment="1">
      <alignment/>
    </xf>
    <xf numFmtId="10" fontId="44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12" borderId="23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6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0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4" fontId="0" fillId="0" borderId="10" xfId="44" applyFont="1" applyBorder="1" applyAlignment="1">
      <alignment horizontal="right" vertical="center"/>
    </xf>
    <xf numFmtId="44" fontId="0" fillId="0" borderId="10" xfId="44" applyFont="1" applyBorder="1" applyAlignment="1">
      <alignment horizontal="right" vertical="center" wrapText="1"/>
    </xf>
    <xf numFmtId="44" fontId="44" fillId="0" borderId="10" xfId="44" applyNumberFormat="1" applyFont="1" applyBorder="1" applyAlignment="1">
      <alignment horizontal="right" vertical="center"/>
    </xf>
    <xf numFmtId="0" fontId="44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44" fontId="0" fillId="0" borderId="28" xfId="44" applyFont="1" applyFill="1" applyBorder="1" applyAlignment="1">
      <alignment horizontal="right" vertical="center"/>
    </xf>
    <xf numFmtId="0" fontId="31" fillId="34" borderId="2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44" fillId="0" borderId="30" xfId="0" applyFont="1" applyBorder="1" applyAlignment="1">
      <alignment vertical="center" wrapText="1"/>
    </xf>
    <xf numFmtId="44" fontId="0" fillId="0" borderId="30" xfId="44" applyFont="1" applyFill="1" applyBorder="1" applyAlignment="1">
      <alignment horizontal="right" vertical="center"/>
    </xf>
    <xf numFmtId="44" fontId="44" fillId="0" borderId="31" xfId="44" applyFont="1" applyBorder="1" applyAlignment="1">
      <alignment horizontal="right" vertical="center"/>
    </xf>
    <xf numFmtId="2" fontId="44" fillId="0" borderId="31" xfId="0" applyNumberFormat="1" applyFont="1" applyBorder="1" applyAlignment="1">
      <alignment vertical="center" wrapText="1"/>
    </xf>
    <xf numFmtId="2" fontId="45" fillId="0" borderId="31" xfId="0" applyNumberFormat="1" applyFont="1" applyBorder="1" applyAlignment="1">
      <alignment vertical="center" wrapText="1"/>
    </xf>
    <xf numFmtId="44" fontId="0" fillId="0" borderId="30" xfId="44" applyFont="1" applyFill="1" applyBorder="1" applyAlignment="1">
      <alignment horizontal="right" vertical="center" wrapText="1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45" fillId="0" borderId="30" xfId="0" applyFont="1" applyBorder="1" applyAlignment="1">
      <alignment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44" fontId="0" fillId="0" borderId="30" xfId="44" applyFont="1" applyBorder="1" applyAlignment="1">
      <alignment horizontal="right" vertical="center" wrapText="1"/>
    </xf>
    <xf numFmtId="0" fontId="0" fillId="0" borderId="31" xfId="0" applyBorder="1" applyAlignment="1">
      <alignment/>
    </xf>
    <xf numFmtId="2" fontId="0" fillId="0" borderId="31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2" fontId="0" fillId="0" borderId="31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44" fontId="44" fillId="0" borderId="33" xfId="44" applyNumberFormat="1" applyFont="1" applyBorder="1" applyAlignment="1">
      <alignment horizontal="right" vertical="center"/>
    </xf>
    <xf numFmtId="44" fontId="44" fillId="0" borderId="34" xfId="44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2" fontId="31" fillId="34" borderId="0" xfId="0" applyNumberFormat="1" applyFont="1" applyFill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right" vertical="center" wrapText="1"/>
    </xf>
    <xf numFmtId="44" fontId="44" fillId="12" borderId="31" xfId="44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2" fontId="31" fillId="34" borderId="3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" fontId="31" fillId="34" borderId="38" xfId="0" applyNumberFormat="1" applyFont="1" applyFill="1" applyBorder="1" applyAlignment="1">
      <alignment horizontal="center" vertical="center" wrapText="1"/>
    </xf>
    <xf numFmtId="2" fontId="31" fillId="34" borderId="21" xfId="0" applyNumberFormat="1" applyFont="1" applyFill="1" applyBorder="1" applyAlignment="1">
      <alignment horizontal="center" vertical="center" wrapText="1"/>
    </xf>
    <xf numFmtId="2" fontId="31" fillId="34" borderId="22" xfId="0" applyNumberFormat="1" applyFont="1" applyFill="1" applyBorder="1" applyAlignment="1">
      <alignment horizontal="center" vertical="center" wrapText="1"/>
    </xf>
    <xf numFmtId="2" fontId="31" fillId="34" borderId="39" xfId="0" applyNumberFormat="1" applyFont="1" applyFill="1" applyBorder="1" applyAlignment="1">
      <alignment horizontal="center" vertical="center" wrapText="1"/>
    </xf>
    <xf numFmtId="2" fontId="31" fillId="34" borderId="4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2" fontId="31" fillId="34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4" fillId="12" borderId="43" xfId="0" applyFont="1" applyFill="1" applyBorder="1" applyAlignment="1">
      <alignment horizontal="right" vertical="center" wrapText="1"/>
    </xf>
    <xf numFmtId="44" fontId="44" fillId="12" borderId="44" xfId="44" applyFont="1" applyFill="1" applyBorder="1" applyAlignment="1">
      <alignment vertical="center" wrapText="1"/>
    </xf>
    <xf numFmtId="44" fontId="44" fillId="12" borderId="45" xfId="44" applyFont="1" applyFill="1" applyBorder="1" applyAlignment="1">
      <alignment vertical="center" wrapText="1"/>
    </xf>
    <xf numFmtId="44" fontId="0" fillId="0" borderId="33" xfId="44" applyFont="1" applyBorder="1" applyAlignment="1">
      <alignment horizontal="right" vertical="center"/>
    </xf>
    <xf numFmtId="184" fontId="44" fillId="12" borderId="30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44" fontId="0" fillId="0" borderId="47" xfId="44" applyFont="1" applyFill="1" applyBorder="1" applyAlignment="1">
      <alignment horizontal="right" vertical="center"/>
    </xf>
    <xf numFmtId="184" fontId="44" fillId="12" borderId="31" xfId="0" applyNumberFormat="1" applyFont="1" applyFill="1" applyBorder="1" applyAlignment="1">
      <alignment horizontal="right" vertical="center" wrapText="1"/>
    </xf>
    <xf numFmtId="44" fontId="44" fillId="0" borderId="13" xfId="44" applyNumberFormat="1" applyFont="1" applyBorder="1" applyAlignment="1">
      <alignment horizontal="right" vertical="center"/>
    </xf>
    <xf numFmtId="44" fontId="0" fillId="0" borderId="13" xfId="44" applyFont="1" applyBorder="1" applyAlignment="1">
      <alignment horizontal="right" vertical="center" wrapText="1"/>
    </xf>
    <xf numFmtId="44" fontId="44" fillId="0" borderId="48" xfId="44" applyFont="1" applyBorder="1" applyAlignment="1">
      <alignment horizontal="right" vertical="center"/>
    </xf>
    <xf numFmtId="0" fontId="0" fillId="0" borderId="35" xfId="0" applyFont="1" applyFill="1" applyBorder="1" applyAlignment="1">
      <alignment vertical="center" wrapText="1"/>
    </xf>
    <xf numFmtId="44" fontId="0" fillId="0" borderId="49" xfId="44" applyFont="1" applyFill="1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7" fillId="34" borderId="52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left" vertical="center" wrapText="1"/>
    </xf>
    <xf numFmtId="2" fontId="4" fillId="0" borderId="45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53" xfId="0" applyNumberFormat="1" applyFont="1" applyBorder="1" applyAlignment="1">
      <alignment horizontal="left" vertical="center" wrapText="1"/>
    </xf>
    <xf numFmtId="0" fontId="3" fillId="0" borderId="52" xfId="47" applyFont="1" applyBorder="1" applyAlignment="1">
      <alignment horizontal="center" vertical="center" wrapText="1"/>
      <protection/>
    </xf>
    <xf numFmtId="0" fontId="3" fillId="0" borderId="18" xfId="47" applyFont="1" applyBorder="1" applyAlignment="1">
      <alignment horizontal="center" vertical="center" wrapText="1"/>
      <protection/>
    </xf>
    <xf numFmtId="0" fontId="3" fillId="0" borderId="19" xfId="47" applyFont="1" applyBorder="1" applyAlignment="1">
      <alignment horizontal="center" vertical="center" wrapText="1"/>
      <protection/>
    </xf>
    <xf numFmtId="0" fontId="24" fillId="0" borderId="30" xfId="47" applyFont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4" fillId="0" borderId="31" xfId="47" applyFont="1" applyBorder="1" applyAlignment="1">
      <alignment horizontal="center" vertical="center" wrapText="1"/>
      <protection/>
    </xf>
    <xf numFmtId="0" fontId="4" fillId="5" borderId="3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3" fontId="24" fillId="5" borderId="42" xfId="47" applyNumberFormat="1" applyFont="1" applyFill="1" applyBorder="1" applyAlignment="1">
      <alignment horizontal="center" vertical="center" wrapText="1"/>
      <protection/>
    </xf>
    <xf numFmtId="183" fontId="24" fillId="5" borderId="43" xfId="47" applyNumberFormat="1" applyFont="1" applyFill="1" applyBorder="1" applyAlignment="1">
      <alignment horizontal="center" vertical="center" wrapText="1"/>
      <protection/>
    </xf>
    <xf numFmtId="183" fontId="24" fillId="5" borderId="44" xfId="47" applyNumberFormat="1" applyFont="1" applyFill="1" applyBorder="1" applyAlignment="1">
      <alignment horizontal="center" vertical="center" wrapText="1"/>
      <protection/>
    </xf>
    <xf numFmtId="183" fontId="24" fillId="11" borderId="32" xfId="47" applyNumberFormat="1" applyFont="1" applyFill="1" applyBorder="1" applyAlignment="1">
      <alignment horizontal="center" vertical="center" wrapText="1"/>
      <protection/>
    </xf>
    <xf numFmtId="183" fontId="24" fillId="11" borderId="33" xfId="47" applyNumberFormat="1" applyFont="1" applyFill="1" applyBorder="1" applyAlignment="1">
      <alignment horizontal="center" vertical="center" wrapText="1"/>
      <protection/>
    </xf>
    <xf numFmtId="183" fontId="24" fillId="11" borderId="34" xfId="47" applyNumberFormat="1" applyFont="1" applyFill="1" applyBorder="1" applyAlignment="1">
      <alignment horizontal="center" vertical="center" wrapText="1"/>
      <protection/>
    </xf>
    <xf numFmtId="0" fontId="47" fillId="34" borderId="19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28" fillId="11" borderId="32" xfId="47" applyFont="1" applyFill="1" applyBorder="1" applyAlignment="1">
      <alignment horizontal="right" vertical="center" wrapText="1"/>
      <protection/>
    </xf>
    <xf numFmtId="0" fontId="28" fillId="11" borderId="33" xfId="47" applyFont="1" applyFill="1" applyBorder="1" applyAlignment="1">
      <alignment horizontal="right" vertical="center" wrapText="1"/>
      <protection/>
    </xf>
    <xf numFmtId="0" fontId="28" fillId="11" borderId="34" xfId="47" applyFont="1" applyFill="1" applyBorder="1" applyAlignment="1">
      <alignment horizontal="right" vertical="center" wrapText="1"/>
      <protection/>
    </xf>
    <xf numFmtId="0" fontId="24" fillId="5" borderId="42" xfId="47" applyFont="1" applyFill="1" applyBorder="1" applyAlignment="1">
      <alignment horizontal="right" vertical="center" wrapText="1"/>
      <protection/>
    </xf>
    <xf numFmtId="0" fontId="24" fillId="5" borderId="43" xfId="47" applyFont="1" applyFill="1" applyBorder="1" applyAlignment="1">
      <alignment horizontal="right" vertical="center" wrapText="1"/>
      <protection/>
    </xf>
    <xf numFmtId="0" fontId="24" fillId="5" borderId="44" xfId="47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left"/>
    </xf>
    <xf numFmtId="0" fontId="44" fillId="12" borderId="1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12" borderId="10" xfId="0" applyFill="1" applyBorder="1" applyAlignment="1">
      <alignment horizontal="left"/>
    </xf>
    <xf numFmtId="0" fontId="3" fillId="0" borderId="10" xfId="4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12" borderId="14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8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161925</xdr:rowOff>
    </xdr:from>
    <xdr:to>
      <xdr:col>7</xdr:col>
      <xdr:colOff>942975</xdr:colOff>
      <xdr:row>0</xdr:row>
      <xdr:rowOff>1485900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61925"/>
          <a:ext cx="540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114300</xdr:rowOff>
    </xdr:from>
    <xdr:to>
      <xdr:col>4</xdr:col>
      <xdr:colOff>476250</xdr:colOff>
      <xdr:row>0</xdr:row>
      <xdr:rowOff>1438275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14300"/>
          <a:ext cx="2790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</xdr:row>
      <xdr:rowOff>85725</xdr:rowOff>
    </xdr:from>
    <xdr:to>
      <xdr:col>1</xdr:col>
      <xdr:colOff>209550</xdr:colOff>
      <xdr:row>30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562850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70" zoomScaleNormal="70" zoomScalePageLayoutView="0" workbookViewId="0" topLeftCell="A79">
      <selection activeCell="P4" sqref="P4"/>
    </sheetView>
  </sheetViews>
  <sheetFormatPr defaultColWidth="9.140625" defaultRowHeight="15"/>
  <cols>
    <col min="2" max="2" width="60.421875" style="0" customWidth="1"/>
    <col min="3" max="3" width="13.7109375" style="0" customWidth="1"/>
    <col min="4" max="4" width="20.8515625" style="0" customWidth="1"/>
    <col min="5" max="6" width="19.00390625" style="0" customWidth="1"/>
    <col min="7" max="7" width="21.421875" style="0" customWidth="1"/>
    <col min="8" max="8" width="23.28125" style="0" customWidth="1"/>
    <col min="9" max="10" width="19.00390625" style="0" customWidth="1"/>
    <col min="11" max="11" width="21.421875" style="0" customWidth="1"/>
    <col min="12" max="12" width="23.28125" style="0" customWidth="1"/>
  </cols>
  <sheetData>
    <row r="1" spans="1:12" ht="138.7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customHeight="1">
      <c r="A2" s="147" t="s">
        <v>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" customHeight="1">
      <c r="A3" s="150" t="s">
        <v>113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5">
      <c r="A4" s="153" t="s">
        <v>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ht="15">
      <c r="A5" s="163" t="s">
        <v>201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ht="15">
      <c r="A6" s="134" t="s">
        <v>211</v>
      </c>
      <c r="B6" s="135"/>
      <c r="C6" s="140">
        <v>23.54</v>
      </c>
      <c r="D6" s="140"/>
      <c r="E6" s="140"/>
      <c r="F6" s="140"/>
      <c r="G6" s="140"/>
      <c r="H6" s="140"/>
      <c r="I6" s="140"/>
      <c r="J6" s="140"/>
      <c r="K6" s="140"/>
      <c r="L6" s="141"/>
    </row>
    <row r="7" spans="1:12" ht="15.75" thickBot="1">
      <c r="A7" s="134" t="s">
        <v>208</v>
      </c>
      <c r="B7" s="135"/>
      <c r="C7" s="140"/>
      <c r="D7" s="140"/>
      <c r="E7" s="142"/>
      <c r="F7" s="142"/>
      <c r="G7" s="142"/>
      <c r="H7" s="142"/>
      <c r="I7" s="142"/>
      <c r="J7" s="142"/>
      <c r="K7" s="142"/>
      <c r="L7" s="143"/>
    </row>
    <row r="8" spans="1:12" ht="28.5" customHeight="1" thickBot="1">
      <c r="A8" s="136"/>
      <c r="B8" s="137"/>
      <c r="C8" s="137"/>
      <c r="D8" s="137"/>
      <c r="E8" s="138" t="s">
        <v>209</v>
      </c>
      <c r="F8" s="139"/>
      <c r="G8" s="139"/>
      <c r="H8" s="139"/>
      <c r="I8" s="138" t="s">
        <v>212</v>
      </c>
      <c r="J8" s="139"/>
      <c r="K8" s="139"/>
      <c r="L8" s="162"/>
    </row>
    <row r="9" spans="1:12" ht="46.5" customHeight="1" thickBot="1">
      <c r="A9" s="67" t="s">
        <v>32</v>
      </c>
      <c r="B9" s="115" t="s">
        <v>33</v>
      </c>
      <c r="C9" s="112" t="s">
        <v>34</v>
      </c>
      <c r="D9" s="113" t="s">
        <v>35</v>
      </c>
      <c r="E9" s="107" t="s">
        <v>198</v>
      </c>
      <c r="F9" s="94" t="s">
        <v>200</v>
      </c>
      <c r="G9" s="94" t="s">
        <v>199</v>
      </c>
      <c r="H9" s="94" t="s">
        <v>85</v>
      </c>
      <c r="I9" s="109" t="s">
        <v>198</v>
      </c>
      <c r="J9" s="110" t="s">
        <v>200</v>
      </c>
      <c r="K9" s="110" t="s">
        <v>199</v>
      </c>
      <c r="L9" s="111" t="s">
        <v>85</v>
      </c>
    </row>
    <row r="10" spans="1:12" ht="15" customHeight="1">
      <c r="A10" s="68" t="s">
        <v>36</v>
      </c>
      <c r="B10" s="114" t="s">
        <v>61</v>
      </c>
      <c r="C10" s="106"/>
      <c r="D10" s="46"/>
      <c r="E10" s="116"/>
      <c r="F10" s="117"/>
      <c r="G10" s="118" t="s">
        <v>210</v>
      </c>
      <c r="H10" s="119">
        <f>SUM(H12:H16)</f>
        <v>14889.650000000001</v>
      </c>
      <c r="I10" s="123"/>
      <c r="J10" s="117"/>
      <c r="K10" s="118" t="s">
        <v>210</v>
      </c>
      <c r="L10" s="119">
        <f>SUM(L12:L16)</f>
        <v>0</v>
      </c>
    </row>
    <row r="11" spans="1:12" ht="15">
      <c r="A11" s="68" t="s">
        <v>37</v>
      </c>
      <c r="B11" s="58" t="s">
        <v>60</v>
      </c>
      <c r="C11" s="73"/>
      <c r="D11" s="58"/>
      <c r="E11" s="73"/>
      <c r="F11" s="5"/>
      <c r="G11" s="5"/>
      <c r="H11" s="69"/>
      <c r="I11" s="124"/>
      <c r="J11" s="1"/>
      <c r="K11" s="1"/>
      <c r="L11" s="86"/>
    </row>
    <row r="12" spans="1:12" ht="57.75" customHeight="1">
      <c r="A12" s="70" t="s">
        <v>38</v>
      </c>
      <c r="B12" s="97" t="s">
        <v>53</v>
      </c>
      <c r="C12" s="102" t="s">
        <v>1</v>
      </c>
      <c r="D12" s="59">
        <v>550</v>
      </c>
      <c r="E12" s="74">
        <v>9.39</v>
      </c>
      <c r="F12" s="57">
        <f>E12*(1+$C$6/100)</f>
        <v>11.600406000000001</v>
      </c>
      <c r="G12" s="55">
        <f>D12*E12</f>
        <v>5164.5</v>
      </c>
      <c r="H12" s="75">
        <f>ROUND(G12*(1+$C$6/100),2)</f>
        <v>6380.22</v>
      </c>
      <c r="I12" s="66"/>
      <c r="J12" s="57">
        <f>I12*(1+$C$7/100)</f>
        <v>0</v>
      </c>
      <c r="K12" s="55">
        <f>D12*I12</f>
        <v>0</v>
      </c>
      <c r="L12" s="75">
        <f>ROUND(K12*(1+$C$7/100),2)</f>
        <v>0</v>
      </c>
    </row>
    <row r="13" spans="1:12" ht="29.25" customHeight="1">
      <c r="A13" s="70" t="s">
        <v>39</v>
      </c>
      <c r="B13" s="97" t="s">
        <v>9</v>
      </c>
      <c r="C13" s="102" t="s">
        <v>1</v>
      </c>
      <c r="D13" s="59">
        <v>300</v>
      </c>
      <c r="E13" s="74">
        <v>13.12</v>
      </c>
      <c r="F13" s="57">
        <f>E13*(1+$C$6/100)</f>
        <v>16.208448</v>
      </c>
      <c r="G13" s="55">
        <f>D13*E13</f>
        <v>3935.9999999999995</v>
      </c>
      <c r="H13" s="75">
        <f>ROUND(G13*(1+$C$6/100),2)</f>
        <v>4862.53</v>
      </c>
      <c r="I13" s="66"/>
      <c r="J13" s="57">
        <f>I13*(1+$C$7/100)</f>
        <v>0</v>
      </c>
      <c r="K13" s="55">
        <f>D13*I13</f>
        <v>0</v>
      </c>
      <c r="L13" s="75">
        <f>ROUND(K13*(1+$C$7/100),2)</f>
        <v>0</v>
      </c>
    </row>
    <row r="14" spans="1:12" ht="29.25" customHeight="1">
      <c r="A14" s="68" t="s">
        <v>41</v>
      </c>
      <c r="B14" s="58" t="s">
        <v>40</v>
      </c>
      <c r="C14" s="73"/>
      <c r="D14" s="58"/>
      <c r="E14" s="73"/>
      <c r="F14" s="5"/>
      <c r="G14" s="8"/>
      <c r="H14" s="76"/>
      <c r="I14" s="65"/>
      <c r="J14" s="1"/>
      <c r="K14" s="1"/>
      <c r="L14" s="86"/>
    </row>
    <row r="15" spans="1:12" ht="29.25" customHeight="1">
      <c r="A15" s="70" t="s">
        <v>42</v>
      </c>
      <c r="B15" s="97" t="s">
        <v>20</v>
      </c>
      <c r="C15" s="102" t="s">
        <v>2</v>
      </c>
      <c r="D15" s="59">
        <v>60</v>
      </c>
      <c r="E15" s="74">
        <v>22.6</v>
      </c>
      <c r="F15" s="57">
        <f>E15*(1+$C$6/100)</f>
        <v>27.920040000000004</v>
      </c>
      <c r="G15" s="55">
        <f>D15*E15</f>
        <v>1356</v>
      </c>
      <c r="H15" s="75">
        <f>ROUND(G15*(1+$C$6/100),2)</f>
        <v>1675.2</v>
      </c>
      <c r="I15" s="66"/>
      <c r="J15" s="57">
        <f>I15*(1+$C$7/100)</f>
        <v>0</v>
      </c>
      <c r="K15" s="55">
        <f>D15*I15</f>
        <v>0</v>
      </c>
      <c r="L15" s="75">
        <f>ROUND(K15*(1+$C$7/100),2)</f>
        <v>0</v>
      </c>
    </row>
    <row r="16" spans="1:12" ht="30">
      <c r="A16" s="70" t="s">
        <v>43</v>
      </c>
      <c r="B16" s="98" t="s">
        <v>21</v>
      </c>
      <c r="C16" s="102" t="s">
        <v>2</v>
      </c>
      <c r="D16" s="59">
        <v>60</v>
      </c>
      <c r="E16" s="74">
        <v>26.6</v>
      </c>
      <c r="F16" s="57">
        <f>E16*(1+$C$6/100)</f>
        <v>32.86164</v>
      </c>
      <c r="G16" s="55">
        <f>D16*E16</f>
        <v>1596</v>
      </c>
      <c r="H16" s="75">
        <f>ROUND(G16*(1+$C$6/100),2)</f>
        <v>1971.7</v>
      </c>
      <c r="I16" s="66"/>
      <c r="J16" s="57">
        <f>I16*(1+$C$7/100)</f>
        <v>0</v>
      </c>
      <c r="K16" s="55">
        <f>D16*I16</f>
        <v>0</v>
      </c>
      <c r="L16" s="75">
        <f>ROUND(K16*(1+$C$7/100),2)</f>
        <v>0</v>
      </c>
    </row>
    <row r="17" spans="1:12" ht="15">
      <c r="A17" s="70"/>
      <c r="B17" s="98"/>
      <c r="C17" s="102"/>
      <c r="D17" s="59"/>
      <c r="E17" s="73"/>
      <c r="F17" s="5"/>
      <c r="G17" s="55"/>
      <c r="H17" s="76"/>
      <c r="I17" s="124"/>
      <c r="J17" s="1"/>
      <c r="K17" s="1"/>
      <c r="L17" s="86"/>
    </row>
    <row r="18" spans="1:12" ht="15" customHeight="1">
      <c r="A18" s="68" t="s">
        <v>45</v>
      </c>
      <c r="B18" s="62" t="s">
        <v>44</v>
      </c>
      <c r="C18" s="73"/>
      <c r="D18" s="58"/>
      <c r="E18" s="73"/>
      <c r="F18" s="5"/>
      <c r="G18" s="95" t="s">
        <v>210</v>
      </c>
      <c r="H18" s="96">
        <f>SUM(H20:H29)</f>
        <v>98784.36</v>
      </c>
      <c r="I18" s="124"/>
      <c r="J18" s="1"/>
      <c r="K18" s="95" t="s">
        <v>210</v>
      </c>
      <c r="L18" s="120">
        <f>SUM(L20:L29)</f>
        <v>0</v>
      </c>
    </row>
    <row r="19" spans="1:12" ht="30" customHeight="1">
      <c r="A19" s="68" t="s">
        <v>46</v>
      </c>
      <c r="B19" s="58" t="s">
        <v>47</v>
      </c>
      <c r="C19" s="73"/>
      <c r="D19" s="58"/>
      <c r="E19" s="73"/>
      <c r="F19" s="5"/>
      <c r="G19" s="8"/>
      <c r="H19" s="76"/>
      <c r="I19" s="124"/>
      <c r="J19" s="1"/>
      <c r="K19" s="1"/>
      <c r="L19" s="86"/>
    </row>
    <row r="20" spans="1:12" ht="60" customHeight="1">
      <c r="A20" s="70" t="s">
        <v>48</v>
      </c>
      <c r="B20" s="99" t="s">
        <v>205</v>
      </c>
      <c r="C20" s="103" t="s">
        <v>2</v>
      </c>
      <c r="D20" s="60">
        <v>15</v>
      </c>
      <c r="E20" s="78">
        <v>90.16</v>
      </c>
      <c r="F20" s="57">
        <f>E20*(1+$C$6/100)</f>
        <v>111.383664</v>
      </c>
      <c r="G20" s="56">
        <f>D20*E20</f>
        <v>1352.3999999999999</v>
      </c>
      <c r="H20" s="75">
        <f>ROUND(G20*(1+$C$6/100),2)</f>
        <v>1670.75</v>
      </c>
      <c r="I20" s="66"/>
      <c r="J20" s="57">
        <f>I20*(1+$C$7/100)</f>
        <v>0</v>
      </c>
      <c r="K20" s="55">
        <f>D20*I20</f>
        <v>0</v>
      </c>
      <c r="L20" s="75">
        <f>ROUND(K20*(1+$C$7/100),2)</f>
        <v>0</v>
      </c>
    </row>
    <row r="21" spans="1:12" ht="60" customHeight="1">
      <c r="A21" s="70" t="s">
        <v>49</v>
      </c>
      <c r="B21" s="97" t="s">
        <v>7</v>
      </c>
      <c r="C21" s="102" t="s">
        <v>2</v>
      </c>
      <c r="D21" s="61">
        <v>35</v>
      </c>
      <c r="E21" s="74">
        <v>564.08</v>
      </c>
      <c r="F21" s="57">
        <f>E21*(1+$C$6/100)</f>
        <v>696.8644320000001</v>
      </c>
      <c r="G21" s="56">
        <f>D21*E21</f>
        <v>19742.800000000003</v>
      </c>
      <c r="H21" s="75">
        <f>ROUND(G21*(1+$C$6/100),2)</f>
        <v>24390.26</v>
      </c>
      <c r="I21" s="66"/>
      <c r="J21" s="57">
        <f>I21*(1+$C$7/100)</f>
        <v>0</v>
      </c>
      <c r="K21" s="55">
        <f>D21*I21</f>
        <v>0</v>
      </c>
      <c r="L21" s="75">
        <f aca="true" t="shared" si="0" ref="L21:L29">ROUND(K21*(1+$C$7/100),2)</f>
        <v>0</v>
      </c>
    </row>
    <row r="22" spans="1:12" ht="69" customHeight="1">
      <c r="A22" s="70" t="s">
        <v>50</v>
      </c>
      <c r="B22" s="97" t="s">
        <v>51</v>
      </c>
      <c r="C22" s="102" t="s">
        <v>2</v>
      </c>
      <c r="D22" s="61">
        <v>10</v>
      </c>
      <c r="E22" s="74">
        <v>414.83</v>
      </c>
      <c r="F22" s="57">
        <f>E22*(1+$C$6/100)</f>
        <v>512.480982</v>
      </c>
      <c r="G22" s="56">
        <f>D22*E22</f>
        <v>4148.3</v>
      </c>
      <c r="H22" s="75">
        <f>ROUND(G22*(1+$C$6/100),2)</f>
        <v>5124.81</v>
      </c>
      <c r="I22" s="66"/>
      <c r="J22" s="57">
        <f>I22*(1+$C$7/100)</f>
        <v>0</v>
      </c>
      <c r="K22" s="55">
        <f aca="true" t="shared" si="1" ref="K22:K29">D22*I22</f>
        <v>0</v>
      </c>
      <c r="L22" s="75">
        <f t="shared" si="0"/>
        <v>0</v>
      </c>
    </row>
    <row r="23" spans="1:12" ht="99" customHeight="1">
      <c r="A23" s="70" t="s">
        <v>52</v>
      </c>
      <c r="B23" s="97" t="s">
        <v>11</v>
      </c>
      <c r="C23" s="102" t="s">
        <v>0</v>
      </c>
      <c r="D23" s="61">
        <v>10</v>
      </c>
      <c r="E23" s="74">
        <v>36.59</v>
      </c>
      <c r="F23" s="57">
        <f>E23*(1+$C$6/100)</f>
        <v>45.203286000000006</v>
      </c>
      <c r="G23" s="56">
        <f>D23*E23</f>
        <v>365.90000000000003</v>
      </c>
      <c r="H23" s="75">
        <f>ROUND(G23*(1+$C$6/100),2)</f>
        <v>452.03</v>
      </c>
      <c r="I23" s="66"/>
      <c r="J23" s="57">
        <f>I23*(1+$C$7/100)</f>
        <v>0</v>
      </c>
      <c r="K23" s="55">
        <f t="shared" si="1"/>
        <v>0</v>
      </c>
      <c r="L23" s="75">
        <f t="shared" si="0"/>
        <v>0</v>
      </c>
    </row>
    <row r="24" spans="1:12" ht="15">
      <c r="A24" s="68" t="s">
        <v>54</v>
      </c>
      <c r="B24" s="58" t="s">
        <v>55</v>
      </c>
      <c r="C24" s="102"/>
      <c r="D24" s="61"/>
      <c r="E24" s="79"/>
      <c r="F24" s="7"/>
      <c r="G24" s="10"/>
      <c r="H24" s="80"/>
      <c r="I24" s="124"/>
      <c r="J24" s="1"/>
      <c r="K24" s="1"/>
      <c r="L24" s="86"/>
    </row>
    <row r="25" spans="1:12" ht="45" customHeight="1">
      <c r="A25" s="70" t="s">
        <v>56</v>
      </c>
      <c r="B25" s="97" t="s">
        <v>30</v>
      </c>
      <c r="C25" s="102" t="s">
        <v>2</v>
      </c>
      <c r="D25" s="59">
        <v>7.999999999999999</v>
      </c>
      <c r="E25" s="74">
        <v>971.13</v>
      </c>
      <c r="F25" s="57">
        <f>E25*(1+$C$6/100)</f>
        <v>1199.7340020000001</v>
      </c>
      <c r="G25" s="56">
        <f>D25*E25</f>
        <v>7769.039999999999</v>
      </c>
      <c r="H25" s="75">
        <f>ROUND(G25*(1+$C$6/100),2)</f>
        <v>9597.87</v>
      </c>
      <c r="I25" s="66"/>
      <c r="J25" s="57">
        <f>I25*(1+$C$7/100)</f>
        <v>0</v>
      </c>
      <c r="K25" s="55">
        <f t="shared" si="1"/>
        <v>0</v>
      </c>
      <c r="L25" s="75">
        <f t="shared" si="0"/>
        <v>0</v>
      </c>
    </row>
    <row r="26" spans="1:12" ht="30">
      <c r="A26" s="68" t="s">
        <v>57</v>
      </c>
      <c r="B26" s="58" t="s">
        <v>59</v>
      </c>
      <c r="C26" s="102"/>
      <c r="D26" s="59"/>
      <c r="E26" s="81"/>
      <c r="F26" s="2"/>
      <c r="G26" s="10"/>
      <c r="H26" s="80"/>
      <c r="I26" s="66"/>
      <c r="J26" s="1"/>
      <c r="K26" s="1"/>
      <c r="L26" s="86"/>
    </row>
    <row r="27" spans="1:12" ht="45" customHeight="1">
      <c r="A27" s="70" t="s">
        <v>58</v>
      </c>
      <c r="B27" s="97" t="s">
        <v>10</v>
      </c>
      <c r="C27" s="102" t="s">
        <v>1</v>
      </c>
      <c r="D27" s="59">
        <v>300</v>
      </c>
      <c r="E27" s="74">
        <v>16.21</v>
      </c>
      <c r="F27" s="57">
        <f>E27*(1+$C$6/100)</f>
        <v>20.025834000000003</v>
      </c>
      <c r="G27" s="56">
        <f>D27*E27</f>
        <v>4863</v>
      </c>
      <c r="H27" s="75">
        <f>ROUND(G27*(1+$C$6/100),2)</f>
        <v>6007.75</v>
      </c>
      <c r="I27" s="66"/>
      <c r="J27" s="57">
        <f>I27*(1+$C$7/100)</f>
        <v>0</v>
      </c>
      <c r="K27" s="55">
        <f t="shared" si="1"/>
        <v>0</v>
      </c>
      <c r="L27" s="75">
        <f t="shared" si="0"/>
        <v>0</v>
      </c>
    </row>
    <row r="28" spans="1:12" ht="15">
      <c r="A28" s="68" t="s">
        <v>62</v>
      </c>
      <c r="B28" s="58" t="s">
        <v>63</v>
      </c>
      <c r="C28" s="102"/>
      <c r="D28" s="59"/>
      <c r="E28" s="81"/>
      <c r="F28" s="2"/>
      <c r="G28" s="2"/>
      <c r="H28" s="82"/>
      <c r="I28" s="66"/>
      <c r="J28" s="1"/>
      <c r="K28" s="1"/>
      <c r="L28" s="86"/>
    </row>
    <row r="29" spans="1:12" ht="60" customHeight="1">
      <c r="A29" s="70" t="s">
        <v>64</v>
      </c>
      <c r="B29" s="108" t="s">
        <v>207</v>
      </c>
      <c r="C29" s="102" t="s">
        <v>1</v>
      </c>
      <c r="D29" s="59">
        <v>4000</v>
      </c>
      <c r="E29" s="74">
        <v>10.43</v>
      </c>
      <c r="F29" s="57">
        <f>E29*(1+$C$6/100)</f>
        <v>12.885222</v>
      </c>
      <c r="G29" s="56">
        <f>D29*E29</f>
        <v>41720</v>
      </c>
      <c r="H29" s="75">
        <f>ROUND(G29*(1+$C$6/100),2)</f>
        <v>51540.89</v>
      </c>
      <c r="I29" s="66"/>
      <c r="J29" s="57">
        <f>I29*(1+$C$7/100)</f>
        <v>0</v>
      </c>
      <c r="K29" s="55">
        <f t="shared" si="1"/>
        <v>0</v>
      </c>
      <c r="L29" s="75">
        <f t="shared" si="0"/>
        <v>0</v>
      </c>
    </row>
    <row r="30" spans="1:12" ht="15">
      <c r="A30" s="70"/>
      <c r="B30" s="98"/>
      <c r="C30" s="102"/>
      <c r="D30" s="59"/>
      <c r="E30" s="73"/>
      <c r="F30" s="5"/>
      <c r="G30" s="55"/>
      <c r="H30" s="76"/>
      <c r="I30" s="124"/>
      <c r="J30" s="1"/>
      <c r="K30" s="1"/>
      <c r="L30" s="86"/>
    </row>
    <row r="31" spans="1:12" ht="15" customHeight="1">
      <c r="A31" s="68" t="s">
        <v>65</v>
      </c>
      <c r="B31" s="62" t="s">
        <v>66</v>
      </c>
      <c r="C31" s="83"/>
      <c r="D31" s="62"/>
      <c r="E31" s="81"/>
      <c r="F31" s="2"/>
      <c r="G31" s="95" t="s">
        <v>210</v>
      </c>
      <c r="H31" s="96">
        <f>SUM(H33:H40)</f>
        <v>762180.03</v>
      </c>
      <c r="I31" s="124"/>
      <c r="J31" s="1"/>
      <c r="K31" s="95" t="s">
        <v>210</v>
      </c>
      <c r="L31" s="120">
        <f>SUM(L33:L40)</f>
        <v>0</v>
      </c>
    </row>
    <row r="32" spans="1:12" ht="15">
      <c r="A32" s="68" t="s">
        <v>67</v>
      </c>
      <c r="B32" s="58" t="s">
        <v>68</v>
      </c>
      <c r="C32" s="83"/>
      <c r="D32" s="62"/>
      <c r="E32" s="83"/>
      <c r="F32" s="4"/>
      <c r="G32" s="9"/>
      <c r="H32" s="77"/>
      <c r="I32" s="124"/>
      <c r="J32" s="1"/>
      <c r="K32" s="1"/>
      <c r="L32" s="86"/>
    </row>
    <row r="33" spans="1:12" ht="64.5" customHeight="1">
      <c r="A33" s="70" t="s">
        <v>69</v>
      </c>
      <c r="B33" s="63" t="s">
        <v>22</v>
      </c>
      <c r="C33" s="103" t="s">
        <v>2</v>
      </c>
      <c r="D33" s="60">
        <v>4200</v>
      </c>
      <c r="E33" s="78">
        <v>30.1</v>
      </c>
      <c r="F33" s="57">
        <f>E33*(1+$C$6/100)</f>
        <v>37.18554</v>
      </c>
      <c r="G33" s="56">
        <f>D33*E33</f>
        <v>126420</v>
      </c>
      <c r="H33" s="75">
        <f>ROUND(G33*(1+$C$6/100),2)</f>
        <v>156179.27</v>
      </c>
      <c r="I33" s="66"/>
      <c r="J33" s="57">
        <f>I33*(1+$C$7/100)</f>
        <v>0</v>
      </c>
      <c r="K33" s="55">
        <f aca="true" t="shared" si="2" ref="K33:K40">D33*I33</f>
        <v>0</v>
      </c>
      <c r="L33" s="75">
        <f aca="true" t="shared" si="3" ref="L33:L40">ROUND(K33*(1+$C$7/100),2)</f>
        <v>0</v>
      </c>
    </row>
    <row r="34" spans="1:12" ht="15">
      <c r="A34" s="70" t="s">
        <v>70</v>
      </c>
      <c r="B34" s="63" t="s">
        <v>79</v>
      </c>
      <c r="C34" s="103" t="s">
        <v>2</v>
      </c>
      <c r="D34" s="60">
        <v>4200</v>
      </c>
      <c r="E34" s="78">
        <v>45.9</v>
      </c>
      <c r="F34" s="57">
        <f>E34*(1+$C$6/100)</f>
        <v>56.704860000000004</v>
      </c>
      <c r="G34" s="56">
        <f>D34*E34</f>
        <v>192780</v>
      </c>
      <c r="H34" s="75">
        <f>ROUND(G34*(1+$C$6/100),2)</f>
        <v>238160.41</v>
      </c>
      <c r="I34" s="66"/>
      <c r="J34" s="57">
        <f>I34*(1+$C$7/100)</f>
        <v>0</v>
      </c>
      <c r="K34" s="55">
        <f t="shared" si="2"/>
        <v>0</v>
      </c>
      <c r="L34" s="75">
        <f t="shared" si="3"/>
        <v>0</v>
      </c>
    </row>
    <row r="35" spans="1:12" ht="15">
      <c r="A35" s="68" t="s">
        <v>71</v>
      </c>
      <c r="B35" s="58" t="s">
        <v>73</v>
      </c>
      <c r="C35" s="103"/>
      <c r="D35" s="60"/>
      <c r="E35" s="84"/>
      <c r="F35" s="10"/>
      <c r="G35" s="10"/>
      <c r="H35" s="80"/>
      <c r="I35" s="66"/>
      <c r="J35" s="1"/>
      <c r="K35" s="1"/>
      <c r="L35" s="86"/>
    </row>
    <row r="36" spans="1:12" ht="52.5" customHeight="1">
      <c r="A36" s="70" t="s">
        <v>72</v>
      </c>
      <c r="B36" s="63" t="s">
        <v>6</v>
      </c>
      <c r="C36" s="103" t="s">
        <v>0</v>
      </c>
      <c r="D36" s="60">
        <v>20000</v>
      </c>
      <c r="E36" s="78">
        <v>6.73</v>
      </c>
      <c r="F36" s="57">
        <f>E36*(1+$C$6/100)</f>
        <v>8.314242</v>
      </c>
      <c r="G36" s="56">
        <f>D36*E36</f>
        <v>134600</v>
      </c>
      <c r="H36" s="75">
        <f>ROUND(G36*(1+$C$6/100),2)</f>
        <v>166284.84</v>
      </c>
      <c r="I36" s="66"/>
      <c r="J36" s="57">
        <f>I36*(1+$C$7/100)</f>
        <v>0</v>
      </c>
      <c r="K36" s="55">
        <f t="shared" si="2"/>
        <v>0</v>
      </c>
      <c r="L36" s="75">
        <f t="shared" si="3"/>
        <v>0</v>
      </c>
    </row>
    <row r="37" spans="1:12" ht="52.5" customHeight="1">
      <c r="A37" s="70" t="s">
        <v>74</v>
      </c>
      <c r="B37" s="63" t="s">
        <v>161</v>
      </c>
      <c r="C37" s="103" t="s">
        <v>0</v>
      </c>
      <c r="D37" s="60">
        <v>20000</v>
      </c>
      <c r="E37" s="78">
        <v>0.08</v>
      </c>
      <c r="F37" s="57">
        <f>E37*(1+$C$6/100)</f>
        <v>0.098832</v>
      </c>
      <c r="G37" s="56">
        <f>D37*E37</f>
        <v>1600</v>
      </c>
      <c r="H37" s="75">
        <f>ROUND(G37*(1+$C$6/100),2)</f>
        <v>1976.64</v>
      </c>
      <c r="I37" s="66"/>
      <c r="J37" s="57">
        <f>I37*(1+$C$7/100)</f>
        <v>0</v>
      </c>
      <c r="K37" s="55">
        <f t="shared" si="2"/>
        <v>0</v>
      </c>
      <c r="L37" s="75">
        <f t="shared" si="3"/>
        <v>0</v>
      </c>
    </row>
    <row r="38" spans="1:12" ht="15" customHeight="1">
      <c r="A38" s="68" t="s">
        <v>76</v>
      </c>
      <c r="B38" s="58" t="s">
        <v>75</v>
      </c>
      <c r="C38" s="103"/>
      <c r="D38" s="60"/>
      <c r="E38" s="84"/>
      <c r="F38" s="10"/>
      <c r="G38" s="10"/>
      <c r="H38" s="80"/>
      <c r="I38" s="66"/>
      <c r="J38" s="1"/>
      <c r="K38" s="1"/>
      <c r="L38" s="86"/>
    </row>
    <row r="39" spans="1:12" ht="59.25" customHeight="1">
      <c r="A39" s="70" t="s">
        <v>77</v>
      </c>
      <c r="B39" s="63" t="s">
        <v>160</v>
      </c>
      <c r="C39" s="103" t="s">
        <v>2</v>
      </c>
      <c r="D39" s="60">
        <v>300</v>
      </c>
      <c r="E39" s="78">
        <v>102.88</v>
      </c>
      <c r="F39" s="57">
        <f>E39*(1+$C$6/100)</f>
        <v>127.097952</v>
      </c>
      <c r="G39" s="56">
        <f>D39*E39</f>
        <v>30864</v>
      </c>
      <c r="H39" s="75">
        <f>ROUND(G39*(1+$C$6/100),2)</f>
        <v>38129.39</v>
      </c>
      <c r="I39" s="66"/>
      <c r="J39" s="57">
        <f>I39*(1+$C$7/100)</f>
        <v>0</v>
      </c>
      <c r="K39" s="55">
        <f t="shared" si="2"/>
        <v>0</v>
      </c>
      <c r="L39" s="75">
        <f t="shared" si="3"/>
        <v>0</v>
      </c>
    </row>
    <row r="40" spans="1:12" ht="66.75" customHeight="1">
      <c r="A40" s="70" t="s">
        <v>78</v>
      </c>
      <c r="B40" s="63" t="s">
        <v>23</v>
      </c>
      <c r="C40" s="103" t="s">
        <v>2</v>
      </c>
      <c r="D40" s="60">
        <v>300</v>
      </c>
      <c r="E40" s="78">
        <v>435.62</v>
      </c>
      <c r="F40" s="57">
        <f>E40*(1+$C$6/100)</f>
        <v>538.164948</v>
      </c>
      <c r="G40" s="56">
        <f>D40*E40</f>
        <v>130686</v>
      </c>
      <c r="H40" s="75">
        <f>ROUND(G40*(1+$C$6/100),2)</f>
        <v>161449.48</v>
      </c>
      <c r="I40" s="66"/>
      <c r="J40" s="57">
        <f>I40*(1+$C$7/100)</f>
        <v>0</v>
      </c>
      <c r="K40" s="55">
        <f t="shared" si="2"/>
        <v>0</v>
      </c>
      <c r="L40" s="75">
        <f t="shared" si="3"/>
        <v>0</v>
      </c>
    </row>
    <row r="41" spans="1:12" ht="15">
      <c r="A41" s="70"/>
      <c r="B41" s="98"/>
      <c r="C41" s="102"/>
      <c r="D41" s="59"/>
      <c r="E41" s="73"/>
      <c r="F41" s="5"/>
      <c r="G41" s="55"/>
      <c r="H41" s="76"/>
      <c r="I41" s="124"/>
      <c r="J41" s="1"/>
      <c r="K41" s="1"/>
      <c r="L41" s="86"/>
    </row>
    <row r="42" spans="1:12" ht="30">
      <c r="A42" s="68" t="s">
        <v>80</v>
      </c>
      <c r="B42" s="62" t="s">
        <v>82</v>
      </c>
      <c r="C42" s="83"/>
      <c r="D42" s="62"/>
      <c r="E42" s="81"/>
      <c r="F42" s="13"/>
      <c r="G42" s="95" t="s">
        <v>210</v>
      </c>
      <c r="H42" s="96">
        <f>SUM(H44:H60)</f>
        <v>120397.76</v>
      </c>
      <c r="I42" s="124"/>
      <c r="J42" s="1"/>
      <c r="K42" s="95" t="s">
        <v>210</v>
      </c>
      <c r="L42" s="120">
        <f>SUM(L44:L60)</f>
        <v>0</v>
      </c>
    </row>
    <row r="43" spans="1:12" ht="15">
      <c r="A43" s="68" t="s">
        <v>81</v>
      </c>
      <c r="B43" s="58" t="s">
        <v>86</v>
      </c>
      <c r="C43" s="83"/>
      <c r="D43" s="62"/>
      <c r="E43" s="83"/>
      <c r="F43" s="4"/>
      <c r="G43" s="9"/>
      <c r="H43" s="77"/>
      <c r="I43" s="124"/>
      <c r="J43" s="1"/>
      <c r="K43" s="1"/>
      <c r="L43" s="86"/>
    </row>
    <row r="44" spans="1:12" ht="51.75" customHeight="1">
      <c r="A44" s="70" t="s">
        <v>87</v>
      </c>
      <c r="B44" s="100" t="s">
        <v>185</v>
      </c>
      <c r="C44" s="103" t="s">
        <v>3</v>
      </c>
      <c r="D44" s="60">
        <v>150</v>
      </c>
      <c r="E44" s="85">
        <f>ROUND(SUM(D45*E45,D46*E46,D47*E47,D48*E48,D49*E49,D50*E50,D51*E51),2)</f>
        <v>118.45</v>
      </c>
      <c r="F44" s="57">
        <f aca="true" t="shared" si="4" ref="F44:F67">E44*(1+$C$6/100)</f>
        <v>146.33313</v>
      </c>
      <c r="G44" s="56">
        <f>D44*E44</f>
        <v>17767.5</v>
      </c>
      <c r="H44" s="75">
        <f>ROUND(G44*(1+$C$6/100),2)</f>
        <v>21949.97</v>
      </c>
      <c r="I44" s="85">
        <f>ROUND(SUM(D45*I45,D46*I46,D47*I47,D48*I48,D49*I49,D50*I50,D51*I51),2)</f>
        <v>0</v>
      </c>
      <c r="J44" s="57">
        <f>I44*(1+$C$7/100)</f>
        <v>0</v>
      </c>
      <c r="K44" s="55">
        <f>D44*I44</f>
        <v>0</v>
      </c>
      <c r="L44" s="75">
        <f>ROUND(K44*(1+$C$7/100),2)</f>
        <v>0</v>
      </c>
    </row>
    <row r="45" spans="1:12" ht="45">
      <c r="A45" s="70" t="s">
        <v>162</v>
      </c>
      <c r="B45" s="101" t="s">
        <v>24</v>
      </c>
      <c r="C45" s="102" t="s">
        <v>2</v>
      </c>
      <c r="D45" s="59">
        <v>0.15</v>
      </c>
      <c r="E45" s="78">
        <v>75.71</v>
      </c>
      <c r="F45" s="57">
        <f t="shared" si="4"/>
        <v>93.532134</v>
      </c>
      <c r="G45" s="1"/>
      <c r="H45" s="86"/>
      <c r="I45" s="66"/>
      <c r="J45" s="57">
        <f aca="true" t="shared" si="5" ref="J45:J67">I45*(1+$C$7/100)</f>
        <v>0</v>
      </c>
      <c r="K45" s="1"/>
      <c r="L45" s="86"/>
    </row>
    <row r="46" spans="1:12" ht="36.75" customHeight="1">
      <c r="A46" s="70" t="s">
        <v>163</v>
      </c>
      <c r="B46" s="98" t="s">
        <v>25</v>
      </c>
      <c r="C46" s="102" t="s">
        <v>1</v>
      </c>
      <c r="D46" s="59">
        <v>0.75</v>
      </c>
      <c r="E46" s="78">
        <v>70.77</v>
      </c>
      <c r="F46" s="57">
        <f t="shared" si="4"/>
        <v>87.429258</v>
      </c>
      <c r="G46" s="1"/>
      <c r="H46" s="86"/>
      <c r="I46" s="66"/>
      <c r="J46" s="57">
        <f t="shared" si="5"/>
        <v>0</v>
      </c>
      <c r="K46" s="1"/>
      <c r="L46" s="86"/>
    </row>
    <row r="47" spans="1:12" ht="30">
      <c r="A47" s="70" t="s">
        <v>164</v>
      </c>
      <c r="B47" s="98" t="s">
        <v>26</v>
      </c>
      <c r="C47" s="102" t="s">
        <v>8</v>
      </c>
      <c r="D47" s="59">
        <v>0.4</v>
      </c>
      <c r="E47" s="78">
        <v>13.5</v>
      </c>
      <c r="F47" s="57">
        <f t="shared" si="4"/>
        <v>16.6779</v>
      </c>
      <c r="G47" s="1"/>
      <c r="H47" s="86"/>
      <c r="I47" s="66"/>
      <c r="J47" s="57">
        <f t="shared" si="5"/>
        <v>0</v>
      </c>
      <c r="K47" s="1"/>
      <c r="L47" s="86"/>
    </row>
    <row r="48" spans="1:12" ht="30">
      <c r="A48" s="70" t="s">
        <v>165</v>
      </c>
      <c r="B48" s="101" t="s">
        <v>27</v>
      </c>
      <c r="C48" s="102" t="s">
        <v>2</v>
      </c>
      <c r="D48" s="59">
        <v>0.05</v>
      </c>
      <c r="E48" s="78">
        <v>262.5</v>
      </c>
      <c r="F48" s="57">
        <f t="shared" si="4"/>
        <v>324.2925</v>
      </c>
      <c r="G48" s="1"/>
      <c r="H48" s="86"/>
      <c r="I48" s="66"/>
      <c r="J48" s="57">
        <f t="shared" si="5"/>
        <v>0</v>
      </c>
      <c r="K48" s="1"/>
      <c r="L48" s="86"/>
    </row>
    <row r="49" spans="1:12" ht="30">
      <c r="A49" s="70" t="s">
        <v>166</v>
      </c>
      <c r="B49" s="101" t="s">
        <v>154</v>
      </c>
      <c r="C49" s="102" t="s">
        <v>3</v>
      </c>
      <c r="D49" s="59">
        <v>4</v>
      </c>
      <c r="E49" s="78">
        <v>6.34</v>
      </c>
      <c r="F49" s="57">
        <f t="shared" si="4"/>
        <v>7.832436</v>
      </c>
      <c r="G49" s="1"/>
      <c r="H49" s="86"/>
      <c r="I49" s="66"/>
      <c r="J49" s="57">
        <f t="shared" si="5"/>
        <v>0</v>
      </c>
      <c r="K49" s="1"/>
      <c r="L49" s="86"/>
    </row>
    <row r="50" spans="1:12" ht="47.25" customHeight="1">
      <c r="A50" s="70" t="s">
        <v>167</v>
      </c>
      <c r="B50" s="101" t="s">
        <v>28</v>
      </c>
      <c r="C50" s="102" t="s">
        <v>2</v>
      </c>
      <c r="D50" s="59">
        <v>0.05</v>
      </c>
      <c r="E50" s="78">
        <v>198.95</v>
      </c>
      <c r="F50" s="57">
        <f t="shared" si="4"/>
        <v>245.78283</v>
      </c>
      <c r="G50" s="1"/>
      <c r="H50" s="86"/>
      <c r="I50" s="66"/>
      <c r="J50" s="57">
        <f t="shared" si="5"/>
        <v>0</v>
      </c>
      <c r="K50" s="1"/>
      <c r="L50" s="86"/>
    </row>
    <row r="51" spans="1:12" ht="37.5" customHeight="1">
      <c r="A51" s="70" t="s">
        <v>168</v>
      </c>
      <c r="B51" s="99" t="s">
        <v>204</v>
      </c>
      <c r="C51" s="104" t="s">
        <v>2</v>
      </c>
      <c r="D51" s="59">
        <v>0.002</v>
      </c>
      <c r="E51" s="78">
        <v>90.16</v>
      </c>
      <c r="F51" s="57">
        <f t="shared" si="4"/>
        <v>111.383664</v>
      </c>
      <c r="G51" s="1"/>
      <c r="H51" s="86"/>
      <c r="I51" s="66"/>
      <c r="J51" s="57">
        <f t="shared" si="5"/>
        <v>0</v>
      </c>
      <c r="K51" s="1"/>
      <c r="L51" s="86"/>
    </row>
    <row r="52" spans="1:12" ht="45">
      <c r="A52" s="70" t="s">
        <v>88</v>
      </c>
      <c r="B52" s="100" t="s">
        <v>184</v>
      </c>
      <c r="C52" s="103" t="s">
        <v>3</v>
      </c>
      <c r="D52" s="60">
        <v>100</v>
      </c>
      <c r="E52" s="85">
        <f>ROUND(SUM(D53*E53,D54*E54,D55*E55,D56*E56,D57*E57,D58*E58,D59*E59),2)</f>
        <v>275.67</v>
      </c>
      <c r="F52" s="57">
        <f t="shared" si="4"/>
        <v>340.562718</v>
      </c>
      <c r="G52" s="56">
        <f>D52*E52</f>
        <v>27567</v>
      </c>
      <c r="H52" s="75">
        <f>ROUND(G52*(1+$C$6/100),2)</f>
        <v>34056.27</v>
      </c>
      <c r="I52" s="85">
        <f>ROUND(SUM(D53*I53,D54*I54,D55*I55,D56*I56,D57*I57,D58*I58,D59*I59),2)</f>
        <v>0</v>
      </c>
      <c r="J52" s="57">
        <f t="shared" si="5"/>
        <v>0</v>
      </c>
      <c r="K52" s="55">
        <f>D52*I52</f>
        <v>0</v>
      </c>
      <c r="L52" s="75">
        <f>ROUND(K52*(1+$C$7/100),2)</f>
        <v>0</v>
      </c>
    </row>
    <row r="53" spans="1:12" s="52" customFormat="1" ht="55.5" customHeight="1">
      <c r="A53" s="71" t="s">
        <v>169</v>
      </c>
      <c r="B53" s="99" t="s">
        <v>29</v>
      </c>
      <c r="C53" s="102" t="s">
        <v>2</v>
      </c>
      <c r="D53" s="59">
        <v>0.225</v>
      </c>
      <c r="E53" s="78">
        <v>75.71</v>
      </c>
      <c r="F53" s="57">
        <f t="shared" si="4"/>
        <v>93.532134</v>
      </c>
      <c r="G53" s="3"/>
      <c r="H53" s="132"/>
      <c r="I53" s="66"/>
      <c r="J53" s="57">
        <f t="shared" si="5"/>
        <v>0</v>
      </c>
      <c r="K53" s="133"/>
      <c r="L53" s="132"/>
    </row>
    <row r="54" spans="1:12" ht="28.5" customHeight="1">
      <c r="A54" s="71" t="s">
        <v>170</v>
      </c>
      <c r="B54" s="99" t="s">
        <v>25</v>
      </c>
      <c r="C54" s="102" t="s">
        <v>1</v>
      </c>
      <c r="D54" s="59">
        <v>1.3</v>
      </c>
      <c r="E54" s="78">
        <v>70.77</v>
      </c>
      <c r="F54" s="57">
        <f t="shared" si="4"/>
        <v>87.429258</v>
      </c>
      <c r="G54" s="3"/>
      <c r="H54" s="86"/>
      <c r="I54" s="66"/>
      <c r="J54" s="57">
        <f t="shared" si="5"/>
        <v>0</v>
      </c>
      <c r="K54" s="1"/>
      <c r="L54" s="86"/>
    </row>
    <row r="55" spans="1:12" ht="30">
      <c r="A55" s="71" t="s">
        <v>171</v>
      </c>
      <c r="B55" s="98" t="s">
        <v>26</v>
      </c>
      <c r="C55" s="102" t="s">
        <v>8</v>
      </c>
      <c r="D55" s="59">
        <v>1</v>
      </c>
      <c r="E55" s="78">
        <v>13.5</v>
      </c>
      <c r="F55" s="57">
        <f t="shared" si="4"/>
        <v>16.6779</v>
      </c>
      <c r="G55" s="3"/>
      <c r="H55" s="86"/>
      <c r="I55" s="66"/>
      <c r="J55" s="57">
        <f t="shared" si="5"/>
        <v>0</v>
      </c>
      <c r="K55" s="1"/>
      <c r="L55" s="86"/>
    </row>
    <row r="56" spans="1:12" ht="30">
      <c r="A56" s="71" t="s">
        <v>172</v>
      </c>
      <c r="B56" s="101" t="s">
        <v>27</v>
      </c>
      <c r="C56" s="102" t="s">
        <v>2</v>
      </c>
      <c r="D56" s="59">
        <v>0.09</v>
      </c>
      <c r="E56" s="78">
        <v>262.5</v>
      </c>
      <c r="F56" s="57">
        <f t="shared" si="4"/>
        <v>324.2925</v>
      </c>
      <c r="G56" s="3"/>
      <c r="H56" s="86"/>
      <c r="I56" s="66"/>
      <c r="J56" s="57">
        <f t="shared" si="5"/>
        <v>0</v>
      </c>
      <c r="K56" s="1"/>
      <c r="L56" s="86"/>
    </row>
    <row r="57" spans="1:12" ht="30">
      <c r="A57" s="71" t="s">
        <v>173</v>
      </c>
      <c r="B57" s="101" t="s">
        <v>155</v>
      </c>
      <c r="C57" s="102" t="s">
        <v>3</v>
      </c>
      <c r="D57" s="59">
        <v>8</v>
      </c>
      <c r="E57" s="78">
        <v>13.9</v>
      </c>
      <c r="F57" s="57">
        <f t="shared" si="4"/>
        <v>17.172060000000002</v>
      </c>
      <c r="G57" s="3"/>
      <c r="H57" s="86"/>
      <c r="I57" s="66"/>
      <c r="J57" s="57">
        <f t="shared" si="5"/>
        <v>0</v>
      </c>
      <c r="K57" s="1"/>
      <c r="L57" s="86"/>
    </row>
    <row r="58" spans="1:12" ht="48.75" customHeight="1">
      <c r="A58" s="71" t="s">
        <v>174</v>
      </c>
      <c r="B58" s="101" t="s">
        <v>28</v>
      </c>
      <c r="C58" s="102" t="s">
        <v>2</v>
      </c>
      <c r="D58" s="59">
        <v>0.09</v>
      </c>
      <c r="E58" s="78">
        <v>198.95</v>
      </c>
      <c r="F58" s="57">
        <f t="shared" si="4"/>
        <v>245.78283</v>
      </c>
      <c r="G58" s="3"/>
      <c r="H58" s="86"/>
      <c r="I58" s="66"/>
      <c r="J58" s="57">
        <f t="shared" si="5"/>
        <v>0</v>
      </c>
      <c r="K58" s="1"/>
      <c r="L58" s="86"/>
    </row>
    <row r="59" spans="1:12" ht="33.75" customHeight="1">
      <c r="A59" s="71" t="s">
        <v>175</v>
      </c>
      <c r="B59" s="99" t="s">
        <v>204</v>
      </c>
      <c r="C59" s="104" t="s">
        <v>2</v>
      </c>
      <c r="D59" s="59">
        <v>0.0045</v>
      </c>
      <c r="E59" s="78">
        <v>90.16</v>
      </c>
      <c r="F59" s="57">
        <f t="shared" si="4"/>
        <v>111.383664</v>
      </c>
      <c r="G59" s="3"/>
      <c r="H59" s="86"/>
      <c r="I59" s="66"/>
      <c r="J59" s="57">
        <f t="shared" si="5"/>
        <v>0</v>
      </c>
      <c r="K59" s="1"/>
      <c r="L59" s="86"/>
    </row>
    <row r="60" spans="1:12" ht="45">
      <c r="A60" s="70" t="s">
        <v>89</v>
      </c>
      <c r="B60" s="100" t="s">
        <v>183</v>
      </c>
      <c r="C60" s="103" t="s">
        <v>3</v>
      </c>
      <c r="D60" s="60">
        <v>150</v>
      </c>
      <c r="E60" s="85">
        <f>ROUND(SUM(D61*E61,D62*E62,D63*E63,D64*E64,D65*E65,D66*E66,D67*E67),2)</f>
        <v>347.48</v>
      </c>
      <c r="F60" s="57">
        <f t="shared" si="4"/>
        <v>429.27679200000006</v>
      </c>
      <c r="G60" s="56">
        <f>D60*E60</f>
        <v>52122</v>
      </c>
      <c r="H60" s="75">
        <f>ROUND(G60*(1+$C$6/100),2)</f>
        <v>64391.52</v>
      </c>
      <c r="I60" s="85">
        <f>ROUND(SUM(D61*I61,D62*I62,D63*I63,D64*I64,D65*I65,D66*I66,D67*I67),2)</f>
        <v>0</v>
      </c>
      <c r="J60" s="57">
        <f t="shared" si="5"/>
        <v>0</v>
      </c>
      <c r="K60" s="55">
        <f>D60*I60</f>
        <v>0</v>
      </c>
      <c r="L60" s="75">
        <f>ROUND(K60*(1+$C$7/100),2)</f>
        <v>0</v>
      </c>
    </row>
    <row r="61" spans="1:12" ht="45">
      <c r="A61" s="71" t="s">
        <v>176</v>
      </c>
      <c r="B61" s="101" t="s">
        <v>31</v>
      </c>
      <c r="C61" s="102" t="s">
        <v>2</v>
      </c>
      <c r="D61" s="59">
        <v>0.36</v>
      </c>
      <c r="E61" s="78">
        <v>75.71</v>
      </c>
      <c r="F61" s="57">
        <f t="shared" si="4"/>
        <v>93.532134</v>
      </c>
      <c r="G61" s="3"/>
      <c r="H61" s="86"/>
      <c r="I61" s="66"/>
      <c r="J61" s="57">
        <f t="shared" si="5"/>
        <v>0</v>
      </c>
      <c r="K61" s="1"/>
      <c r="L61" s="86"/>
    </row>
    <row r="62" spans="1:12" ht="15">
      <c r="A62" s="71" t="s">
        <v>177</v>
      </c>
      <c r="B62" s="98" t="s">
        <v>25</v>
      </c>
      <c r="C62" s="102" t="s">
        <v>1</v>
      </c>
      <c r="D62" s="59">
        <v>1.8</v>
      </c>
      <c r="E62" s="78">
        <v>70.77</v>
      </c>
      <c r="F62" s="57">
        <f t="shared" si="4"/>
        <v>87.429258</v>
      </c>
      <c r="G62" s="3"/>
      <c r="H62" s="86"/>
      <c r="I62" s="66"/>
      <c r="J62" s="57">
        <f t="shared" si="5"/>
        <v>0</v>
      </c>
      <c r="K62" s="1"/>
      <c r="L62" s="86"/>
    </row>
    <row r="63" spans="1:12" ht="30">
      <c r="A63" s="71" t="s">
        <v>178</v>
      </c>
      <c r="B63" s="98" t="s">
        <v>26</v>
      </c>
      <c r="C63" s="102" t="s">
        <v>8</v>
      </c>
      <c r="D63" s="59">
        <v>1.3</v>
      </c>
      <c r="E63" s="78">
        <v>13.5</v>
      </c>
      <c r="F63" s="57">
        <f t="shared" si="4"/>
        <v>16.6779</v>
      </c>
      <c r="G63" s="3"/>
      <c r="H63" s="86"/>
      <c r="I63" s="66"/>
      <c r="J63" s="57">
        <f t="shared" si="5"/>
        <v>0</v>
      </c>
      <c r="K63" s="1"/>
      <c r="L63" s="86"/>
    </row>
    <row r="64" spans="1:12" ht="30">
      <c r="A64" s="71" t="s">
        <v>179</v>
      </c>
      <c r="B64" s="101" t="s">
        <v>27</v>
      </c>
      <c r="C64" s="102" t="s">
        <v>2</v>
      </c>
      <c r="D64" s="59">
        <v>0.138</v>
      </c>
      <c r="E64" s="78">
        <v>262.5</v>
      </c>
      <c r="F64" s="57">
        <f t="shared" si="4"/>
        <v>324.2925</v>
      </c>
      <c r="G64" s="3"/>
      <c r="H64" s="86"/>
      <c r="I64" s="66"/>
      <c r="J64" s="57">
        <f t="shared" si="5"/>
        <v>0</v>
      </c>
      <c r="K64" s="1"/>
      <c r="L64" s="86"/>
    </row>
    <row r="65" spans="1:12" ht="30">
      <c r="A65" s="71" t="s">
        <v>180</v>
      </c>
      <c r="B65" s="101" t="s">
        <v>155</v>
      </c>
      <c r="C65" s="102" t="s">
        <v>3</v>
      </c>
      <c r="D65" s="59">
        <v>8</v>
      </c>
      <c r="E65" s="78">
        <v>13.9</v>
      </c>
      <c r="F65" s="57">
        <f t="shared" si="4"/>
        <v>17.172060000000002</v>
      </c>
      <c r="G65" s="3"/>
      <c r="H65" s="86"/>
      <c r="I65" s="66"/>
      <c r="J65" s="57">
        <f t="shared" si="5"/>
        <v>0</v>
      </c>
      <c r="K65" s="1"/>
      <c r="L65" s="86"/>
    </row>
    <row r="66" spans="1:12" ht="46.5" customHeight="1">
      <c r="A66" s="71" t="s">
        <v>181</v>
      </c>
      <c r="B66" s="101" t="s">
        <v>28</v>
      </c>
      <c r="C66" s="102" t="s">
        <v>2</v>
      </c>
      <c r="D66" s="59">
        <v>0.138</v>
      </c>
      <c r="E66" s="78">
        <v>198.95</v>
      </c>
      <c r="F66" s="57">
        <f t="shared" si="4"/>
        <v>245.78283</v>
      </c>
      <c r="G66" s="3"/>
      <c r="H66" s="86"/>
      <c r="I66" s="66"/>
      <c r="J66" s="57">
        <f t="shared" si="5"/>
        <v>0</v>
      </c>
      <c r="K66" s="1"/>
      <c r="L66" s="86"/>
    </row>
    <row r="67" spans="1:12" ht="30">
      <c r="A67" s="71" t="s">
        <v>182</v>
      </c>
      <c r="B67" s="99" t="s">
        <v>204</v>
      </c>
      <c r="C67" s="104" t="s">
        <v>2</v>
      </c>
      <c r="D67" s="59">
        <v>0.0045</v>
      </c>
      <c r="E67" s="78">
        <v>90.16</v>
      </c>
      <c r="F67" s="57">
        <f t="shared" si="4"/>
        <v>111.383664</v>
      </c>
      <c r="G67" s="3"/>
      <c r="H67" s="86"/>
      <c r="I67" s="66"/>
      <c r="J67" s="57">
        <f t="shared" si="5"/>
        <v>0</v>
      </c>
      <c r="K67" s="1"/>
      <c r="L67" s="86"/>
    </row>
    <row r="68" spans="1:12" ht="15">
      <c r="A68" s="70"/>
      <c r="B68" s="98"/>
      <c r="C68" s="102"/>
      <c r="D68" s="59"/>
      <c r="E68" s="73"/>
      <c r="F68" s="5"/>
      <c r="G68" s="55"/>
      <c r="H68" s="76"/>
      <c r="I68" s="124"/>
      <c r="J68" s="1"/>
      <c r="K68" s="1"/>
      <c r="L68" s="86"/>
    </row>
    <row r="69" spans="1:12" ht="15" customHeight="1">
      <c r="A69" s="68" t="s">
        <v>90</v>
      </c>
      <c r="B69" s="62" t="s">
        <v>83</v>
      </c>
      <c r="C69" s="102"/>
      <c r="D69" s="59"/>
      <c r="E69" s="73"/>
      <c r="F69" s="5"/>
      <c r="G69" s="95" t="s">
        <v>210</v>
      </c>
      <c r="H69" s="96">
        <f>SUM(H71:H80)</f>
        <v>17944.8</v>
      </c>
      <c r="I69" s="124"/>
      <c r="J69" s="1"/>
      <c r="K69" s="95" t="s">
        <v>210</v>
      </c>
      <c r="L69" s="120">
        <f>SUM(L71:L80)</f>
        <v>0</v>
      </c>
    </row>
    <row r="70" spans="1:12" ht="15">
      <c r="A70" s="68" t="s">
        <v>91</v>
      </c>
      <c r="B70" s="58" t="s">
        <v>84</v>
      </c>
      <c r="C70" s="88"/>
      <c r="D70" s="63"/>
      <c r="E70" s="88"/>
      <c r="F70" s="6"/>
      <c r="G70" s="11"/>
      <c r="H70" s="87"/>
      <c r="I70" s="124"/>
      <c r="J70" s="1"/>
      <c r="K70" s="1"/>
      <c r="L70" s="86"/>
    </row>
    <row r="71" spans="1:12" ht="30">
      <c r="A71" s="70" t="s">
        <v>94</v>
      </c>
      <c r="B71" s="100" t="s">
        <v>186</v>
      </c>
      <c r="C71" s="103" t="s">
        <v>3</v>
      </c>
      <c r="D71" s="60">
        <v>400</v>
      </c>
      <c r="E71" s="85">
        <f>ROUND(((D72*E72)+(D73*E73)),2)</f>
        <v>11.31</v>
      </c>
      <c r="F71" s="57">
        <f aca="true" t="shared" si="6" ref="F71:F82">E71*(1+$C$6/100)</f>
        <v>13.972374000000002</v>
      </c>
      <c r="G71" s="56">
        <f>D71*E71</f>
        <v>4524</v>
      </c>
      <c r="H71" s="75">
        <f>ROUND(G71*(1+$C$6/100),2)</f>
        <v>5588.95</v>
      </c>
      <c r="I71" s="85">
        <f>ROUND(((D72*I72)+(D73*I73)),2)</f>
        <v>0</v>
      </c>
      <c r="J71" s="57">
        <f>I71*(1+$C$7/100)</f>
        <v>0</v>
      </c>
      <c r="K71" s="55">
        <f>D71*I71</f>
        <v>0</v>
      </c>
      <c r="L71" s="75">
        <f>ROUND(K71*(1+$C$7/100),2)</f>
        <v>0</v>
      </c>
    </row>
    <row r="72" spans="1:12" ht="30">
      <c r="A72" s="70" t="s">
        <v>187</v>
      </c>
      <c r="B72" s="98" t="s">
        <v>16</v>
      </c>
      <c r="C72" s="104" t="s">
        <v>14</v>
      </c>
      <c r="D72" s="64">
        <v>0.0374</v>
      </c>
      <c r="E72" s="78">
        <v>222.86</v>
      </c>
      <c r="F72" s="57">
        <f t="shared" si="6"/>
        <v>275.32124400000004</v>
      </c>
      <c r="G72" s="3"/>
      <c r="H72" s="86"/>
      <c r="I72" s="78"/>
      <c r="J72" s="1"/>
      <c r="K72" s="1"/>
      <c r="L72" s="86"/>
    </row>
    <row r="73" spans="1:12" ht="30">
      <c r="A73" s="70" t="s">
        <v>188</v>
      </c>
      <c r="B73" s="98" t="s">
        <v>17</v>
      </c>
      <c r="C73" s="102" t="s">
        <v>15</v>
      </c>
      <c r="D73" s="59">
        <v>0.0302</v>
      </c>
      <c r="E73" s="78">
        <v>98.52</v>
      </c>
      <c r="F73" s="57">
        <f t="shared" si="6"/>
        <v>121.711608</v>
      </c>
      <c r="G73" s="3"/>
      <c r="H73" s="86"/>
      <c r="I73" s="78"/>
      <c r="J73" s="1"/>
      <c r="K73" s="1"/>
      <c r="L73" s="86"/>
    </row>
    <row r="74" spans="1:12" ht="30">
      <c r="A74" s="70" t="s">
        <v>97</v>
      </c>
      <c r="B74" s="100" t="s">
        <v>195</v>
      </c>
      <c r="C74" s="103" t="s">
        <v>3</v>
      </c>
      <c r="D74" s="60">
        <v>300</v>
      </c>
      <c r="E74" s="85">
        <f>ROUND((D75*E75)+(D76*E76),2)</f>
        <v>16.97</v>
      </c>
      <c r="F74" s="57">
        <f t="shared" si="6"/>
        <v>20.964738</v>
      </c>
      <c r="G74" s="56">
        <f>D74*E74</f>
        <v>5091</v>
      </c>
      <c r="H74" s="75">
        <f>ROUND(G74*(1+$C$6/100),2)</f>
        <v>6289.42</v>
      </c>
      <c r="I74" s="85">
        <f>ROUND(((D75*I75)+(D76*I76)),2)</f>
        <v>0</v>
      </c>
      <c r="J74" s="57">
        <f>I74*(1+$C$7/100)</f>
        <v>0</v>
      </c>
      <c r="K74" s="55">
        <f>D74*I74</f>
        <v>0</v>
      </c>
      <c r="L74" s="75">
        <f>ROUND(K74*(1+$C$7/100),2)</f>
        <v>0</v>
      </c>
    </row>
    <row r="75" spans="1:12" ht="30">
      <c r="A75" s="70" t="s">
        <v>189</v>
      </c>
      <c r="B75" s="98" t="s">
        <v>16</v>
      </c>
      <c r="C75" s="104" t="s">
        <v>14</v>
      </c>
      <c r="D75" s="64">
        <v>0.0561</v>
      </c>
      <c r="E75" s="78">
        <v>222.86</v>
      </c>
      <c r="F75" s="57">
        <f t="shared" si="6"/>
        <v>275.32124400000004</v>
      </c>
      <c r="G75" s="3"/>
      <c r="H75" s="86"/>
      <c r="I75" s="78"/>
      <c r="J75" s="1"/>
      <c r="K75" s="1"/>
      <c r="L75" s="86"/>
    </row>
    <row r="76" spans="1:12" ht="30">
      <c r="A76" s="70" t="s">
        <v>190</v>
      </c>
      <c r="B76" s="98" t="s">
        <v>17</v>
      </c>
      <c r="C76" s="102" t="s">
        <v>15</v>
      </c>
      <c r="D76" s="64">
        <v>0.0453</v>
      </c>
      <c r="E76" s="78">
        <v>98.52</v>
      </c>
      <c r="F76" s="57">
        <f t="shared" si="6"/>
        <v>121.711608</v>
      </c>
      <c r="G76" s="3"/>
      <c r="H76" s="86"/>
      <c r="I76" s="78"/>
      <c r="J76" s="1"/>
      <c r="K76" s="1"/>
      <c r="L76" s="86"/>
    </row>
    <row r="77" spans="1:12" ht="30">
      <c r="A77" s="70" t="s">
        <v>98</v>
      </c>
      <c r="B77" s="100" t="s">
        <v>196</v>
      </c>
      <c r="C77" s="103" t="s">
        <v>3</v>
      </c>
      <c r="D77" s="60">
        <v>150</v>
      </c>
      <c r="E77" s="85">
        <f>ROUND((D78*E78)+(D79*E79),2)</f>
        <v>22.1</v>
      </c>
      <c r="F77" s="57">
        <f t="shared" si="6"/>
        <v>27.302340000000004</v>
      </c>
      <c r="G77" s="56">
        <f>D77*E77</f>
        <v>3315</v>
      </c>
      <c r="H77" s="75">
        <f>ROUND(G77*(1+$C$6/100),2)</f>
        <v>4095.35</v>
      </c>
      <c r="I77" s="85">
        <f>ROUND(((D78*I78)+(D79*I79)),2)</f>
        <v>0</v>
      </c>
      <c r="J77" s="57">
        <f>I77*(1+$C$7/100)</f>
        <v>0</v>
      </c>
      <c r="K77" s="55">
        <f>D77*I77</f>
        <v>0</v>
      </c>
      <c r="L77" s="75">
        <f>ROUND(K77*(1+$C$7/100),2)</f>
        <v>0</v>
      </c>
    </row>
    <row r="78" spans="1:12" ht="30">
      <c r="A78" s="70" t="s">
        <v>191</v>
      </c>
      <c r="B78" s="98" t="s">
        <v>16</v>
      </c>
      <c r="C78" s="104" t="s">
        <v>14</v>
      </c>
      <c r="D78" s="64">
        <v>0.0731</v>
      </c>
      <c r="E78" s="78">
        <v>222.86</v>
      </c>
      <c r="F78" s="57">
        <f t="shared" si="6"/>
        <v>275.32124400000004</v>
      </c>
      <c r="G78" s="3"/>
      <c r="H78" s="86"/>
      <c r="I78" s="78"/>
      <c r="J78" s="1"/>
      <c r="K78" s="1"/>
      <c r="L78" s="86"/>
    </row>
    <row r="79" spans="1:12" ht="30">
      <c r="A79" s="70" t="s">
        <v>192</v>
      </c>
      <c r="B79" s="98" t="s">
        <v>17</v>
      </c>
      <c r="C79" s="102" t="s">
        <v>15</v>
      </c>
      <c r="D79" s="59">
        <v>0.059</v>
      </c>
      <c r="E79" s="78">
        <v>98.52</v>
      </c>
      <c r="F79" s="57">
        <f t="shared" si="6"/>
        <v>121.711608</v>
      </c>
      <c r="G79" s="3"/>
      <c r="H79" s="86"/>
      <c r="I79" s="78"/>
      <c r="J79" s="1"/>
      <c r="K79" s="1"/>
      <c r="L79" s="86"/>
    </row>
    <row r="80" spans="1:12" ht="30">
      <c r="A80" s="70" t="s">
        <v>99</v>
      </c>
      <c r="B80" s="100" t="s">
        <v>197</v>
      </c>
      <c r="C80" s="103" t="s">
        <v>3</v>
      </c>
      <c r="D80" s="60">
        <v>50</v>
      </c>
      <c r="E80" s="78">
        <f>ROUND((D81*E81)+(D82*E82),2)</f>
        <v>31.91</v>
      </c>
      <c r="F80" s="57">
        <f t="shared" si="6"/>
        <v>39.421614000000005</v>
      </c>
      <c r="G80" s="56">
        <f>D80*E80</f>
        <v>1595.5</v>
      </c>
      <c r="H80" s="75">
        <f>ROUND(G80*(1+$C$6/100),2)</f>
        <v>1971.08</v>
      </c>
      <c r="I80" s="85">
        <f>ROUND(((D81*I81)+(D82*I82)),2)</f>
        <v>0</v>
      </c>
      <c r="J80" s="57">
        <f>I80*(1+$C$7/100)</f>
        <v>0</v>
      </c>
      <c r="K80" s="55">
        <f>D80*I80</f>
        <v>0</v>
      </c>
      <c r="L80" s="75">
        <f>ROUND(K80*(1+$C$7/100),2)</f>
        <v>0</v>
      </c>
    </row>
    <row r="81" spans="1:12" ht="30">
      <c r="A81" s="70" t="s">
        <v>193</v>
      </c>
      <c r="B81" s="98" t="s">
        <v>16</v>
      </c>
      <c r="C81" s="104" t="s">
        <v>14</v>
      </c>
      <c r="D81" s="64">
        <v>0.1055</v>
      </c>
      <c r="E81" s="78">
        <v>222.86</v>
      </c>
      <c r="F81" s="57">
        <f t="shared" si="6"/>
        <v>275.32124400000004</v>
      </c>
      <c r="G81" s="3"/>
      <c r="H81" s="86"/>
      <c r="I81" s="78"/>
      <c r="J81" s="1"/>
      <c r="K81" s="1"/>
      <c r="L81" s="86"/>
    </row>
    <row r="82" spans="1:12" ht="30">
      <c r="A82" s="70" t="s">
        <v>194</v>
      </c>
      <c r="B82" s="98" t="s">
        <v>17</v>
      </c>
      <c r="C82" s="102" t="s">
        <v>15</v>
      </c>
      <c r="D82" s="59">
        <v>0.08528</v>
      </c>
      <c r="E82" s="78">
        <v>98.52</v>
      </c>
      <c r="F82" s="57">
        <f t="shared" si="6"/>
        <v>121.711608</v>
      </c>
      <c r="G82" s="3"/>
      <c r="H82" s="86"/>
      <c r="I82" s="78"/>
      <c r="J82" s="1"/>
      <c r="K82" s="1"/>
      <c r="L82" s="86"/>
    </row>
    <row r="83" spans="1:12" ht="15">
      <c r="A83" s="70"/>
      <c r="B83" s="98"/>
      <c r="C83" s="102"/>
      <c r="D83" s="59"/>
      <c r="E83" s="73"/>
      <c r="F83" s="5"/>
      <c r="G83" s="55"/>
      <c r="H83" s="76"/>
      <c r="I83" s="124"/>
      <c r="J83" s="1"/>
      <c r="K83" s="1"/>
      <c r="L83" s="86"/>
    </row>
    <row r="84" spans="1:12" ht="15" customHeight="1">
      <c r="A84" s="68" t="s">
        <v>100</v>
      </c>
      <c r="B84" s="62" t="s">
        <v>92</v>
      </c>
      <c r="C84" s="102"/>
      <c r="D84" s="59"/>
      <c r="E84" s="73"/>
      <c r="F84" s="5"/>
      <c r="G84" s="95" t="s">
        <v>210</v>
      </c>
      <c r="H84" s="126">
        <f>SUM(H86:H96)</f>
        <v>79607.85999999999</v>
      </c>
      <c r="I84" s="66"/>
      <c r="J84" s="1"/>
      <c r="K84" s="95" t="s">
        <v>210</v>
      </c>
      <c r="L84" s="122">
        <f>SUM(L86:L96)</f>
        <v>0</v>
      </c>
    </row>
    <row r="85" spans="1:12" ht="15">
      <c r="A85" s="68" t="s">
        <v>101</v>
      </c>
      <c r="B85" s="58" t="s">
        <v>93</v>
      </c>
      <c r="C85" s="88"/>
      <c r="D85" s="63"/>
      <c r="E85" s="90"/>
      <c r="F85" s="54"/>
      <c r="G85" s="53"/>
      <c r="H85" s="89"/>
      <c r="I85" s="66"/>
      <c r="J85" s="1"/>
      <c r="K85" s="1"/>
      <c r="L85" s="86"/>
    </row>
    <row r="86" spans="1:12" ht="53.25" customHeight="1">
      <c r="A86" s="70" t="s">
        <v>102</v>
      </c>
      <c r="B86" s="63" t="s">
        <v>18</v>
      </c>
      <c r="C86" s="103" t="s">
        <v>2</v>
      </c>
      <c r="D86" s="60">
        <v>48.00000000000001</v>
      </c>
      <c r="E86" s="78">
        <v>75.71</v>
      </c>
      <c r="F86" s="57">
        <f>E86*(1+$C$6/100)</f>
        <v>93.532134</v>
      </c>
      <c r="G86" s="56">
        <f>D86*E86</f>
        <v>3634.0800000000004</v>
      </c>
      <c r="H86" s="75">
        <f>ROUND(G86*(1+$C$6/100),2)</f>
        <v>4489.54</v>
      </c>
      <c r="I86" s="66"/>
      <c r="J86" s="57">
        <f aca="true" t="shared" si="7" ref="J86:J96">I86*(1+$C$7/100)</f>
        <v>0</v>
      </c>
      <c r="K86" s="55">
        <f>D86*I86</f>
        <v>0</v>
      </c>
      <c r="L86" s="75">
        <f aca="true" t="shared" si="8" ref="L86:L96">ROUND(K86*(1+$C$7/100),2)</f>
        <v>0</v>
      </c>
    </row>
    <row r="87" spans="1:12" ht="30">
      <c r="A87" s="70" t="s">
        <v>103</v>
      </c>
      <c r="B87" s="99" t="s">
        <v>206</v>
      </c>
      <c r="C87" s="103" t="s">
        <v>2</v>
      </c>
      <c r="D87" s="60">
        <v>6</v>
      </c>
      <c r="E87" s="78">
        <v>90.16</v>
      </c>
      <c r="F87" s="57">
        <f>E87*(1+$C$6/100)</f>
        <v>111.383664</v>
      </c>
      <c r="G87" s="56">
        <f>D87*E87</f>
        <v>540.96</v>
      </c>
      <c r="H87" s="75">
        <f>ROUND(G87*(1+$C$6/100),2)</f>
        <v>668.3</v>
      </c>
      <c r="I87" s="66"/>
      <c r="J87" s="57">
        <f t="shared" si="7"/>
        <v>0</v>
      </c>
      <c r="K87" s="55">
        <f>D87*I87</f>
        <v>0</v>
      </c>
      <c r="L87" s="75">
        <f t="shared" si="8"/>
        <v>0</v>
      </c>
    </row>
    <row r="88" spans="1:12" ht="30">
      <c r="A88" s="70" t="s">
        <v>104</v>
      </c>
      <c r="B88" s="63" t="s">
        <v>19</v>
      </c>
      <c r="C88" s="103" t="s">
        <v>3</v>
      </c>
      <c r="D88" s="60">
        <v>350</v>
      </c>
      <c r="E88" s="78">
        <v>38.07</v>
      </c>
      <c r="F88" s="57">
        <f>E88*(1+$C$6/100)</f>
        <v>47.031678</v>
      </c>
      <c r="G88" s="56">
        <f>D88*E88</f>
        <v>13324.5</v>
      </c>
      <c r="H88" s="75">
        <f>ROUND(G88*(1+$C$6/100),2)</f>
        <v>16461.09</v>
      </c>
      <c r="I88" s="66"/>
      <c r="J88" s="57">
        <f t="shared" si="7"/>
        <v>0</v>
      </c>
      <c r="K88" s="55">
        <f>D88*I88</f>
        <v>0</v>
      </c>
      <c r="L88" s="75">
        <f t="shared" si="8"/>
        <v>0</v>
      </c>
    </row>
    <row r="89" spans="1:12" ht="15">
      <c r="A89" s="68" t="s">
        <v>106</v>
      </c>
      <c r="B89" s="58" t="s">
        <v>95</v>
      </c>
      <c r="C89" s="88"/>
      <c r="D89" s="60"/>
      <c r="E89" s="90"/>
      <c r="F89" s="54"/>
      <c r="G89" s="53"/>
      <c r="H89" s="89"/>
      <c r="I89" s="66"/>
      <c r="J89" s="1"/>
      <c r="K89" s="1"/>
      <c r="L89" s="86"/>
    </row>
    <row r="90" spans="1:12" ht="30">
      <c r="A90" s="70" t="s">
        <v>105</v>
      </c>
      <c r="B90" s="63" t="s">
        <v>109</v>
      </c>
      <c r="C90" s="103" t="s">
        <v>3</v>
      </c>
      <c r="D90" s="60">
        <v>20</v>
      </c>
      <c r="E90" s="78">
        <v>251.13</v>
      </c>
      <c r="F90" s="57">
        <f>E90*(1+$C$6/100)</f>
        <v>310.24600200000003</v>
      </c>
      <c r="G90" s="56">
        <f>D90*E90</f>
        <v>5022.6</v>
      </c>
      <c r="H90" s="75">
        <f>ROUND(G90*(1+$C$6/100),2)</f>
        <v>6204.92</v>
      </c>
      <c r="I90" s="66"/>
      <c r="J90" s="57">
        <f t="shared" si="7"/>
        <v>0</v>
      </c>
      <c r="K90" s="55">
        <f>D90*I90</f>
        <v>0</v>
      </c>
      <c r="L90" s="75">
        <f t="shared" si="8"/>
        <v>0</v>
      </c>
    </row>
    <row r="91" spans="1:12" ht="30">
      <c r="A91" s="70" t="s">
        <v>107</v>
      </c>
      <c r="B91" s="63" t="s">
        <v>108</v>
      </c>
      <c r="C91" s="103" t="s">
        <v>3</v>
      </c>
      <c r="D91" s="60">
        <v>20</v>
      </c>
      <c r="E91" s="78">
        <v>118.84</v>
      </c>
      <c r="F91" s="57">
        <f>E91*(1+$C$6/100)</f>
        <v>146.81493600000002</v>
      </c>
      <c r="G91" s="56">
        <f>D91*E91</f>
        <v>2376.8</v>
      </c>
      <c r="H91" s="75">
        <f>ROUND(G91*(1+$C$6/100),2)</f>
        <v>2936.3</v>
      </c>
      <c r="I91" s="66"/>
      <c r="J91" s="57">
        <f t="shared" si="7"/>
        <v>0</v>
      </c>
      <c r="K91" s="55">
        <f>D91*I91</f>
        <v>0</v>
      </c>
      <c r="L91" s="75">
        <f t="shared" si="8"/>
        <v>0</v>
      </c>
    </row>
    <row r="92" spans="1:12" ht="30">
      <c r="A92" s="70" t="s">
        <v>156</v>
      </c>
      <c r="B92" s="63" t="s">
        <v>158</v>
      </c>
      <c r="C92" s="103" t="s">
        <v>3</v>
      </c>
      <c r="D92" s="60">
        <v>20</v>
      </c>
      <c r="E92" s="78">
        <v>194.2</v>
      </c>
      <c r="F92" s="57">
        <f>E92*(1+$C$6/100)</f>
        <v>239.91468</v>
      </c>
      <c r="G92" s="56">
        <f>D92*E92</f>
        <v>3884</v>
      </c>
      <c r="H92" s="75">
        <f>ROUND(G92*(1+$C$6/100),2)</f>
        <v>4798.29</v>
      </c>
      <c r="I92" s="66"/>
      <c r="J92" s="57">
        <f t="shared" si="7"/>
        <v>0</v>
      </c>
      <c r="K92" s="55">
        <f>D92*I92</f>
        <v>0</v>
      </c>
      <c r="L92" s="75">
        <f t="shared" si="8"/>
        <v>0</v>
      </c>
    </row>
    <row r="93" spans="1:12" ht="30">
      <c r="A93" s="70" t="s">
        <v>157</v>
      </c>
      <c r="B93" s="63" t="s">
        <v>159</v>
      </c>
      <c r="C93" s="103" t="s">
        <v>3</v>
      </c>
      <c r="D93" s="60">
        <v>20</v>
      </c>
      <c r="E93" s="78">
        <v>132.8</v>
      </c>
      <c r="F93" s="57">
        <f>E93*(1+$C$6/100)</f>
        <v>164.06112000000002</v>
      </c>
      <c r="G93" s="56">
        <f>D93*E93</f>
        <v>2656</v>
      </c>
      <c r="H93" s="75">
        <f>ROUND(G93*(1+$C$6/100),2)</f>
        <v>3281.22</v>
      </c>
      <c r="I93" s="66"/>
      <c r="J93" s="57">
        <f t="shared" si="7"/>
        <v>0</v>
      </c>
      <c r="K93" s="55">
        <f>D93*I93</f>
        <v>0</v>
      </c>
      <c r="L93" s="75">
        <f t="shared" si="8"/>
        <v>0</v>
      </c>
    </row>
    <row r="94" spans="1:12" ht="15">
      <c r="A94" s="68" t="s">
        <v>110</v>
      </c>
      <c r="B94" s="58" t="s">
        <v>96</v>
      </c>
      <c r="C94" s="88"/>
      <c r="D94" s="60"/>
      <c r="E94" s="90"/>
      <c r="F94" s="54"/>
      <c r="G94" s="53"/>
      <c r="H94" s="89"/>
      <c r="I94" s="66"/>
      <c r="J94" s="1"/>
      <c r="K94" s="1"/>
      <c r="L94" s="86"/>
    </row>
    <row r="95" spans="1:12" ht="45" customHeight="1">
      <c r="A95" s="70" t="s">
        <v>111</v>
      </c>
      <c r="B95" s="108" t="s">
        <v>202</v>
      </c>
      <c r="C95" s="103" t="s">
        <v>1</v>
      </c>
      <c r="D95" s="60">
        <v>6000</v>
      </c>
      <c r="E95" s="78">
        <v>2</v>
      </c>
      <c r="F95" s="57">
        <f>E95*(1+$C$6/100)</f>
        <v>2.4708</v>
      </c>
      <c r="G95" s="56">
        <f>D95*E95</f>
        <v>12000</v>
      </c>
      <c r="H95" s="75">
        <f>ROUND(G95*(1+$C$6/100),2)</f>
        <v>14824.8</v>
      </c>
      <c r="I95" s="66"/>
      <c r="J95" s="57">
        <f t="shared" si="7"/>
        <v>0</v>
      </c>
      <c r="K95" s="55">
        <f>D95*I95</f>
        <v>0</v>
      </c>
      <c r="L95" s="75">
        <f t="shared" si="8"/>
        <v>0</v>
      </c>
    </row>
    <row r="96" spans="1:12" ht="47.25" customHeight="1" thickBot="1">
      <c r="A96" s="72" t="s">
        <v>112</v>
      </c>
      <c r="B96" s="130" t="s">
        <v>203</v>
      </c>
      <c r="C96" s="105" t="s">
        <v>1</v>
      </c>
      <c r="D96" s="93">
        <v>75</v>
      </c>
      <c r="E96" s="131">
        <v>280</v>
      </c>
      <c r="F96" s="127">
        <f>E96*(1+$C$6/100)</f>
        <v>345.91200000000003</v>
      </c>
      <c r="G96" s="128">
        <f>D96*E96</f>
        <v>21000</v>
      </c>
      <c r="H96" s="129">
        <f>ROUND(G96*(1+$C$6/100),2)</f>
        <v>25943.4</v>
      </c>
      <c r="I96" s="125"/>
      <c r="J96" s="91">
        <f t="shared" si="7"/>
        <v>0</v>
      </c>
      <c r="K96" s="121">
        <f>D96*I96</f>
        <v>0</v>
      </c>
      <c r="L96" s="92">
        <f t="shared" si="8"/>
        <v>0</v>
      </c>
    </row>
    <row r="97" spans="1:12" ht="15.75">
      <c r="A97" s="169" t="s">
        <v>12</v>
      </c>
      <c r="B97" s="170"/>
      <c r="C97" s="170"/>
      <c r="D97" s="171"/>
      <c r="E97" s="156">
        <f>SUM(G11:G96)</f>
        <v>885384.8799999999</v>
      </c>
      <c r="F97" s="157"/>
      <c r="G97" s="157"/>
      <c r="H97" s="158"/>
      <c r="I97" s="156">
        <f>SUM(K11:K96)</f>
        <v>0</v>
      </c>
      <c r="J97" s="157"/>
      <c r="K97" s="157"/>
      <c r="L97" s="158"/>
    </row>
    <row r="98" spans="1:12" ht="19.5" thickBot="1">
      <c r="A98" s="166" t="s">
        <v>13</v>
      </c>
      <c r="B98" s="167"/>
      <c r="C98" s="167"/>
      <c r="D98" s="168"/>
      <c r="E98" s="159">
        <f>ROUND(E97*(1+$C$6/100),2)</f>
        <v>1093804.48</v>
      </c>
      <c r="F98" s="160"/>
      <c r="G98" s="160"/>
      <c r="H98" s="161"/>
      <c r="I98" s="159">
        <f>ROUND(I97*(1+$C$6/100),2)</f>
        <v>0</v>
      </c>
      <c r="J98" s="160"/>
      <c r="K98" s="160"/>
      <c r="L98" s="161"/>
    </row>
  </sheetData>
  <sheetProtection/>
  <mergeCells count="18">
    <mergeCell ref="E98:H98"/>
    <mergeCell ref="A97:D97"/>
    <mergeCell ref="A1:L1"/>
    <mergeCell ref="A2:L2"/>
    <mergeCell ref="A3:L3"/>
    <mergeCell ref="A4:L4"/>
    <mergeCell ref="I97:L97"/>
    <mergeCell ref="I98:L98"/>
    <mergeCell ref="I8:L8"/>
    <mergeCell ref="A5:L5"/>
    <mergeCell ref="A98:D98"/>
    <mergeCell ref="E97:H97"/>
    <mergeCell ref="A6:B6"/>
    <mergeCell ref="A7:B7"/>
    <mergeCell ref="A8:D8"/>
    <mergeCell ref="E8:H8"/>
    <mergeCell ref="C6:L6"/>
    <mergeCell ref="C7:L7"/>
  </mergeCells>
  <conditionalFormatting sqref="L12">
    <cfRule type="cellIs" priority="42" dxfId="812" operator="greaterThan" stopIfTrue="1">
      <formula>$H$12</formula>
    </cfRule>
  </conditionalFormatting>
  <conditionalFormatting sqref="C7:L7">
    <cfRule type="cellIs" priority="41" dxfId="812" operator="greaterThan" stopIfTrue="1">
      <formula>$C$6</formula>
    </cfRule>
  </conditionalFormatting>
  <conditionalFormatting sqref="L13">
    <cfRule type="cellIs" priority="40" dxfId="812" operator="greaterThan" stopIfTrue="1">
      <formula>$H$13</formula>
    </cfRule>
  </conditionalFormatting>
  <conditionalFormatting sqref="L15">
    <cfRule type="cellIs" priority="39" dxfId="812" operator="greaterThan" stopIfTrue="1">
      <formula>$H$15</formula>
    </cfRule>
  </conditionalFormatting>
  <conditionalFormatting sqref="L16">
    <cfRule type="cellIs" priority="38" dxfId="812" operator="greaterThan" stopIfTrue="1">
      <formula>$H$16</formula>
    </cfRule>
  </conditionalFormatting>
  <conditionalFormatting sqref="L10">
    <cfRule type="cellIs" priority="37" dxfId="812" operator="greaterThan" stopIfTrue="1">
      <formula>$H$10</formula>
    </cfRule>
  </conditionalFormatting>
  <conditionalFormatting sqref="L18">
    <cfRule type="cellIs" priority="36" dxfId="812" operator="greaterThan" stopIfTrue="1">
      <formula>$H$18</formula>
    </cfRule>
  </conditionalFormatting>
  <conditionalFormatting sqref="L20">
    <cfRule type="cellIs" priority="35" dxfId="812" operator="greaterThan" stopIfTrue="1">
      <formula>$H$20</formula>
    </cfRule>
  </conditionalFormatting>
  <conditionalFormatting sqref="L21">
    <cfRule type="cellIs" priority="34" dxfId="812" operator="greaterThan" stopIfTrue="1">
      <formula>$H$21</formula>
    </cfRule>
  </conditionalFormatting>
  <conditionalFormatting sqref="L22">
    <cfRule type="cellIs" priority="33" dxfId="812" operator="greaterThan" stopIfTrue="1">
      <formula>$H$22</formula>
    </cfRule>
  </conditionalFormatting>
  <conditionalFormatting sqref="L23">
    <cfRule type="cellIs" priority="32" dxfId="812" operator="greaterThan" stopIfTrue="1">
      <formula>$H$23</formula>
    </cfRule>
  </conditionalFormatting>
  <conditionalFormatting sqref="L25">
    <cfRule type="cellIs" priority="31" dxfId="812" operator="greaterThan" stopIfTrue="1">
      <formula>$H$25</formula>
    </cfRule>
  </conditionalFormatting>
  <conditionalFormatting sqref="L27">
    <cfRule type="cellIs" priority="30" dxfId="812" operator="greaterThan" stopIfTrue="1">
      <formula>$H$27</formula>
    </cfRule>
  </conditionalFormatting>
  <conditionalFormatting sqref="L29">
    <cfRule type="cellIs" priority="29" dxfId="812" operator="greaterThan" stopIfTrue="1">
      <formula>$H$29</formula>
    </cfRule>
  </conditionalFormatting>
  <conditionalFormatting sqref="L31">
    <cfRule type="cellIs" priority="28" dxfId="812" operator="greaterThan" stopIfTrue="1">
      <formula>$H$31</formula>
    </cfRule>
  </conditionalFormatting>
  <conditionalFormatting sqref="L33">
    <cfRule type="cellIs" priority="27" dxfId="812" operator="greaterThan" stopIfTrue="1">
      <formula>$H$33</formula>
    </cfRule>
  </conditionalFormatting>
  <conditionalFormatting sqref="L34">
    <cfRule type="cellIs" priority="26" dxfId="812" operator="greaterThan" stopIfTrue="1">
      <formula>$H$34</formula>
    </cfRule>
  </conditionalFormatting>
  <conditionalFormatting sqref="L36">
    <cfRule type="cellIs" priority="25" dxfId="812" operator="greaterThan" stopIfTrue="1">
      <formula>$H$36</formula>
    </cfRule>
  </conditionalFormatting>
  <conditionalFormatting sqref="L37">
    <cfRule type="cellIs" priority="24" dxfId="812" operator="greaterThan" stopIfTrue="1">
      <formula>$H$37</formula>
    </cfRule>
  </conditionalFormatting>
  <conditionalFormatting sqref="L39">
    <cfRule type="cellIs" priority="23" dxfId="812" operator="greaterThan" stopIfTrue="1">
      <formula>$H$39</formula>
    </cfRule>
  </conditionalFormatting>
  <conditionalFormatting sqref="L40">
    <cfRule type="cellIs" priority="22" dxfId="812" operator="greaterThan" stopIfTrue="1">
      <formula>$H$40</formula>
    </cfRule>
  </conditionalFormatting>
  <conditionalFormatting sqref="L42">
    <cfRule type="cellIs" priority="21" dxfId="812" operator="greaterThan" stopIfTrue="1">
      <formula>$H$42</formula>
    </cfRule>
  </conditionalFormatting>
  <conditionalFormatting sqref="L44">
    <cfRule type="cellIs" priority="20" dxfId="812" operator="greaterThan" stopIfTrue="1">
      <formula>$H$44</formula>
    </cfRule>
  </conditionalFormatting>
  <conditionalFormatting sqref="L52">
    <cfRule type="cellIs" priority="19" dxfId="812" operator="greaterThan" stopIfTrue="1">
      <formula>$H$52</formula>
    </cfRule>
  </conditionalFormatting>
  <conditionalFormatting sqref="L60">
    <cfRule type="cellIs" priority="18" dxfId="812" operator="greaterThan" stopIfTrue="1">
      <formula>$H$60</formula>
    </cfRule>
  </conditionalFormatting>
  <conditionalFormatting sqref="L69">
    <cfRule type="cellIs" priority="17" dxfId="812" operator="greaterThan" stopIfTrue="1">
      <formula>$H$69</formula>
    </cfRule>
  </conditionalFormatting>
  <conditionalFormatting sqref="L71">
    <cfRule type="cellIs" priority="16" dxfId="812" operator="greaterThan" stopIfTrue="1">
      <formula>$H$71</formula>
    </cfRule>
  </conditionalFormatting>
  <conditionalFormatting sqref="L74">
    <cfRule type="cellIs" priority="15" dxfId="812" operator="greaterThan" stopIfTrue="1">
      <formula>$H$74</formula>
    </cfRule>
  </conditionalFormatting>
  <conditionalFormatting sqref="L77">
    <cfRule type="cellIs" priority="14" dxfId="812" operator="greaterThan" stopIfTrue="1">
      <formula>$H$77</formula>
    </cfRule>
  </conditionalFormatting>
  <conditionalFormatting sqref="L80">
    <cfRule type="cellIs" priority="13" dxfId="812" operator="greaterThan" stopIfTrue="1">
      <formula>$H$80</formula>
    </cfRule>
  </conditionalFormatting>
  <conditionalFormatting sqref="L84">
    <cfRule type="cellIs" priority="12" dxfId="812" operator="greaterThan" stopIfTrue="1">
      <formula>$H$84</formula>
    </cfRule>
  </conditionalFormatting>
  <conditionalFormatting sqref="L86">
    <cfRule type="cellIs" priority="11" dxfId="812" operator="greaterThan" stopIfTrue="1">
      <formula>$H$86</formula>
    </cfRule>
  </conditionalFormatting>
  <conditionalFormatting sqref="L87">
    <cfRule type="cellIs" priority="10" dxfId="812" operator="greaterThan" stopIfTrue="1">
      <formula>$H$87</formula>
    </cfRule>
  </conditionalFormatting>
  <conditionalFormatting sqref="L88">
    <cfRule type="cellIs" priority="9" dxfId="812" operator="greaterThan" stopIfTrue="1">
      <formula>$H$88</formula>
    </cfRule>
  </conditionalFormatting>
  <conditionalFormatting sqref="L90">
    <cfRule type="cellIs" priority="8" dxfId="812" operator="greaterThan" stopIfTrue="1">
      <formula>$H$90</formula>
    </cfRule>
  </conditionalFormatting>
  <conditionalFormatting sqref="L91">
    <cfRule type="cellIs" priority="7" dxfId="812" operator="greaterThan" stopIfTrue="1">
      <formula>$H$91</formula>
    </cfRule>
  </conditionalFormatting>
  <conditionalFormatting sqref="L92">
    <cfRule type="cellIs" priority="6" dxfId="812" operator="greaterThan" stopIfTrue="1">
      <formula>$H$92</formula>
    </cfRule>
  </conditionalFormatting>
  <conditionalFormatting sqref="L93">
    <cfRule type="cellIs" priority="5" dxfId="812" operator="greaterThan" stopIfTrue="1">
      <formula>$H$93</formula>
    </cfRule>
  </conditionalFormatting>
  <conditionalFormatting sqref="L95">
    <cfRule type="cellIs" priority="4" dxfId="812" operator="greaterThan" stopIfTrue="1">
      <formula>$H$95</formula>
    </cfRule>
  </conditionalFormatting>
  <conditionalFormatting sqref="L96">
    <cfRule type="cellIs" priority="3" dxfId="812" operator="greaterThan" stopIfTrue="1">
      <formula>$H$96</formula>
    </cfRule>
  </conditionalFormatting>
  <conditionalFormatting sqref="I98:L98">
    <cfRule type="cellIs" priority="2" dxfId="812" operator="greaterThan" stopIfTrue="1">
      <formula>$E$98</formula>
    </cfRule>
  </conditionalFormatting>
  <conditionalFormatting sqref="I97:L97">
    <cfRule type="cellIs" priority="1" dxfId="812" operator="greaterThan" stopIfTrue="1">
      <formula>$E$97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10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0" zoomScaleNormal="70" zoomScalePageLayoutView="0" workbookViewId="0" topLeftCell="A1">
      <selection activeCell="M13" sqref="M13"/>
    </sheetView>
  </sheetViews>
  <sheetFormatPr defaultColWidth="9.140625" defaultRowHeight="15"/>
  <cols>
    <col min="1" max="1" width="47.28125" style="0" customWidth="1"/>
    <col min="2" max="2" width="14.57421875" style="0" customWidth="1"/>
    <col min="3" max="3" width="11.28125" style="0" customWidth="1"/>
    <col min="4" max="4" width="18.28125" style="0" customWidth="1"/>
    <col min="5" max="5" width="17.8515625" style="0" customWidth="1"/>
    <col min="6" max="6" width="25.00390625" style="0" customWidth="1"/>
    <col min="8" max="8" width="11.421875" style="0" customWidth="1"/>
    <col min="10" max="10" width="11.8515625" style="0" customWidth="1"/>
  </cols>
  <sheetData>
    <row r="1" spans="1:10" ht="138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5.75" customHeight="1">
      <c r="A2" s="148" t="s">
        <v>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>
      <c r="A3" s="151" t="s">
        <v>213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5" customHeight="1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5.75">
      <c r="A6" s="187" t="s">
        <v>122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5">
      <c r="A7" s="184"/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174" t="s">
        <v>123</v>
      </c>
      <c r="B8" s="173" t="s">
        <v>124</v>
      </c>
      <c r="C8" s="173"/>
      <c r="D8" s="173"/>
      <c r="E8" s="173" t="s">
        <v>125</v>
      </c>
      <c r="F8" s="173"/>
      <c r="G8" s="173"/>
      <c r="H8" s="173" t="s">
        <v>126</v>
      </c>
      <c r="I8" s="173"/>
      <c r="J8" s="173"/>
    </row>
    <row r="9" spans="1:10" ht="15">
      <c r="A9" s="174"/>
      <c r="B9" s="26" t="s">
        <v>127</v>
      </c>
      <c r="C9" s="26" t="s">
        <v>128</v>
      </c>
      <c r="D9" s="26" t="s">
        <v>129</v>
      </c>
      <c r="E9" s="26" t="s">
        <v>127</v>
      </c>
      <c r="F9" s="26" t="s">
        <v>128</v>
      </c>
      <c r="G9" s="26" t="s">
        <v>129</v>
      </c>
      <c r="H9" s="26" t="s">
        <v>127</v>
      </c>
      <c r="I9" s="26" t="s">
        <v>128</v>
      </c>
      <c r="J9" s="26" t="s">
        <v>129</v>
      </c>
    </row>
    <row r="10" spans="1:10" ht="15">
      <c r="A10" s="1" t="s">
        <v>130</v>
      </c>
      <c r="B10" s="14">
        <v>0.03</v>
      </c>
      <c r="C10" s="14">
        <v>0.04</v>
      </c>
      <c r="D10" s="15">
        <v>0.055</v>
      </c>
      <c r="E10" s="15">
        <v>0.008</v>
      </c>
      <c r="F10" s="14">
        <v>0.008</v>
      </c>
      <c r="G10" s="15">
        <v>0.01</v>
      </c>
      <c r="H10" s="15">
        <v>0.0097</v>
      </c>
      <c r="I10" s="15">
        <v>0.0127</v>
      </c>
      <c r="J10" s="15">
        <v>0.0127</v>
      </c>
    </row>
    <row r="11" spans="1:10" ht="15">
      <c r="A11" s="1" t="s">
        <v>131</v>
      </c>
      <c r="B11" s="14">
        <v>0.038</v>
      </c>
      <c r="C11" s="14">
        <v>0.0401</v>
      </c>
      <c r="D11" s="15">
        <v>0.0467</v>
      </c>
      <c r="E11" s="15">
        <v>0.0032</v>
      </c>
      <c r="F11" s="14">
        <v>0.004</v>
      </c>
      <c r="G11" s="15">
        <v>0.0074</v>
      </c>
      <c r="H11" s="15">
        <v>0.005</v>
      </c>
      <c r="I11" s="15">
        <v>0.0056</v>
      </c>
      <c r="J11" s="15">
        <v>0.0097</v>
      </c>
    </row>
    <row r="12" spans="1:10" ht="50.25" customHeight="1">
      <c r="A12" s="16" t="s">
        <v>132</v>
      </c>
      <c r="B12" s="14">
        <v>0.0343</v>
      </c>
      <c r="C12" s="14">
        <v>0.0493</v>
      </c>
      <c r="D12" s="14">
        <v>0.0671</v>
      </c>
      <c r="E12" s="14">
        <v>0.0028</v>
      </c>
      <c r="F12" s="14">
        <v>0.0049</v>
      </c>
      <c r="G12" s="14">
        <v>0.0075</v>
      </c>
      <c r="H12" s="14">
        <v>0.01</v>
      </c>
      <c r="I12" s="14">
        <v>0.0139</v>
      </c>
      <c r="J12" s="14">
        <v>0.0174</v>
      </c>
    </row>
    <row r="13" spans="1:10" ht="34.5" customHeight="1">
      <c r="A13" s="17" t="s">
        <v>133</v>
      </c>
      <c r="B13" s="14">
        <v>0.0529</v>
      </c>
      <c r="C13" s="14">
        <v>0.0592</v>
      </c>
      <c r="D13" s="14">
        <v>0.0793</v>
      </c>
      <c r="E13" s="14">
        <v>0.0025</v>
      </c>
      <c r="F13" s="14">
        <v>0.0051</v>
      </c>
      <c r="G13" s="14">
        <v>0.0056</v>
      </c>
      <c r="H13" s="14">
        <v>0.01</v>
      </c>
      <c r="I13" s="14">
        <v>0.0148</v>
      </c>
      <c r="J13" s="14">
        <v>0.0197</v>
      </c>
    </row>
    <row r="14" spans="1:10" ht="15">
      <c r="A14" s="1" t="s">
        <v>134</v>
      </c>
      <c r="B14" s="15">
        <v>0.04</v>
      </c>
      <c r="C14" s="14">
        <v>0.0552</v>
      </c>
      <c r="D14" s="15">
        <v>0.0785</v>
      </c>
      <c r="E14" s="12">
        <v>0.81</v>
      </c>
      <c r="F14" s="15">
        <v>0.0122</v>
      </c>
      <c r="G14" s="15">
        <v>0.0199</v>
      </c>
      <c r="H14" s="15">
        <v>0.0146</v>
      </c>
      <c r="I14" s="21">
        <v>0.0232</v>
      </c>
      <c r="J14" s="21">
        <v>0.0316</v>
      </c>
    </row>
    <row r="15" spans="1:10" ht="15">
      <c r="A15" s="176"/>
      <c r="B15" s="177"/>
      <c r="C15" s="177"/>
      <c r="D15" s="177"/>
      <c r="E15" s="177"/>
      <c r="F15" s="177"/>
      <c r="G15" s="177"/>
      <c r="H15" s="177"/>
      <c r="I15" s="22"/>
      <c r="J15" s="23"/>
    </row>
    <row r="16" spans="1:10" ht="15">
      <c r="A16" s="174" t="s">
        <v>123</v>
      </c>
      <c r="B16" s="174"/>
      <c r="C16" s="173" t="s">
        <v>135</v>
      </c>
      <c r="D16" s="173"/>
      <c r="E16" s="173"/>
      <c r="F16" s="173" t="s">
        <v>136</v>
      </c>
      <c r="G16" s="173"/>
      <c r="H16" s="175"/>
      <c r="I16" s="24"/>
      <c r="J16" s="25"/>
    </row>
    <row r="17" spans="1:10" ht="15">
      <c r="A17" s="174"/>
      <c r="B17" s="174"/>
      <c r="C17" s="27" t="s">
        <v>127</v>
      </c>
      <c r="D17" s="27" t="s">
        <v>128</v>
      </c>
      <c r="E17" s="27" t="s">
        <v>129</v>
      </c>
      <c r="F17" s="27" t="s">
        <v>127</v>
      </c>
      <c r="G17" s="27" t="s">
        <v>128</v>
      </c>
      <c r="H17" s="28" t="s">
        <v>129</v>
      </c>
      <c r="I17" s="24"/>
      <c r="J17" s="25"/>
    </row>
    <row r="18" spans="1:10" ht="15">
      <c r="A18" s="172" t="s">
        <v>130</v>
      </c>
      <c r="B18" s="172"/>
      <c r="C18" s="15">
        <v>0.0059</v>
      </c>
      <c r="D18" s="15">
        <v>0.0123</v>
      </c>
      <c r="E18" s="15">
        <v>0.0139</v>
      </c>
      <c r="F18" s="15">
        <v>0.0616</v>
      </c>
      <c r="G18" s="15">
        <v>0.074</v>
      </c>
      <c r="H18" s="19">
        <v>0.0896</v>
      </c>
      <c r="I18" s="24"/>
      <c r="J18" s="25"/>
    </row>
    <row r="19" spans="1:10" ht="15">
      <c r="A19" s="172" t="s">
        <v>131</v>
      </c>
      <c r="B19" s="172"/>
      <c r="C19" s="15">
        <v>0.0102</v>
      </c>
      <c r="D19" s="15">
        <v>0.0111</v>
      </c>
      <c r="E19" s="15">
        <v>0.0121</v>
      </c>
      <c r="F19" s="15">
        <v>0.0664</v>
      </c>
      <c r="G19" s="15">
        <v>0.073</v>
      </c>
      <c r="H19" s="19">
        <v>0.0869</v>
      </c>
      <c r="I19" s="24"/>
      <c r="J19" s="25"/>
    </row>
    <row r="20" spans="1:10" ht="15">
      <c r="A20" s="185" t="s">
        <v>132</v>
      </c>
      <c r="B20" s="185"/>
      <c r="C20" s="14">
        <v>0.0094</v>
      </c>
      <c r="D20" s="14">
        <v>0.0099</v>
      </c>
      <c r="E20" s="14">
        <v>0.0117</v>
      </c>
      <c r="F20" s="14">
        <v>0.0674</v>
      </c>
      <c r="G20" s="14">
        <v>0.0804</v>
      </c>
      <c r="H20" s="20">
        <v>0.094</v>
      </c>
      <c r="I20" s="24"/>
      <c r="J20" s="25"/>
    </row>
    <row r="21" spans="1:10" ht="15">
      <c r="A21" s="185" t="s">
        <v>133</v>
      </c>
      <c r="B21" s="185"/>
      <c r="C21" s="14">
        <v>0.0101</v>
      </c>
      <c r="D21" s="14">
        <v>0.0107</v>
      </c>
      <c r="E21" s="14">
        <v>0.0111</v>
      </c>
      <c r="F21" s="14">
        <v>0.08</v>
      </c>
      <c r="G21" s="14">
        <v>0.0831</v>
      </c>
      <c r="H21" s="20">
        <v>0.0951</v>
      </c>
      <c r="I21" s="24"/>
      <c r="J21" s="25"/>
    </row>
    <row r="22" spans="1:10" ht="15">
      <c r="A22" s="172" t="s">
        <v>134</v>
      </c>
      <c r="B22" s="172"/>
      <c r="C22" s="15">
        <v>0.0094</v>
      </c>
      <c r="D22" s="15">
        <v>0.0102</v>
      </c>
      <c r="E22" s="15">
        <v>0.0133</v>
      </c>
      <c r="F22" s="15">
        <v>0.0714</v>
      </c>
      <c r="G22" s="15">
        <v>0.084</v>
      </c>
      <c r="H22" s="19">
        <v>0.1043</v>
      </c>
      <c r="I22" s="24"/>
      <c r="J22" s="25"/>
    </row>
    <row r="23" spans="1:10" ht="15">
      <c r="A23" s="22"/>
      <c r="B23" s="18"/>
      <c r="C23" s="18"/>
      <c r="D23" s="18"/>
      <c r="E23" s="18"/>
      <c r="F23" s="18"/>
      <c r="G23" s="18"/>
      <c r="H23" s="18"/>
      <c r="I23" s="24"/>
      <c r="J23" s="25"/>
    </row>
    <row r="24" spans="1:10" ht="15" customHeight="1">
      <c r="A24" s="178" t="s">
        <v>137</v>
      </c>
      <c r="B24" s="179"/>
      <c r="C24" s="179"/>
      <c r="D24" s="179"/>
      <c r="E24" s="179"/>
      <c r="F24" s="179"/>
      <c r="G24" s="179"/>
      <c r="H24" s="180"/>
      <c r="I24" s="24"/>
      <c r="J24" s="25"/>
    </row>
    <row r="25" spans="1:10" ht="15">
      <c r="A25" s="37"/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15.75">
      <c r="A26" s="187" t="s">
        <v>114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ht="18" customHeight="1" thickBot="1">
      <c r="A27" s="188" t="s">
        <v>138</v>
      </c>
      <c r="B27" s="189"/>
      <c r="C27" s="189"/>
      <c r="D27" s="189"/>
      <c r="E27" s="189"/>
      <c r="F27" s="189"/>
      <c r="G27" s="189"/>
      <c r="H27" s="189"/>
      <c r="I27" s="189"/>
      <c r="J27" s="190"/>
    </row>
    <row r="28" spans="1:10" ht="15">
      <c r="A28" s="40"/>
      <c r="B28" s="29"/>
      <c r="C28" s="29"/>
      <c r="D28" s="30"/>
      <c r="E28" s="38"/>
      <c r="F28" s="38"/>
      <c r="G28" s="38"/>
      <c r="H28" s="38"/>
      <c r="I28" s="38"/>
      <c r="J28" s="39"/>
    </row>
    <row r="29" spans="1:10" ht="15">
      <c r="A29" s="41"/>
      <c r="B29" s="42"/>
      <c r="C29" s="42"/>
      <c r="D29" s="31"/>
      <c r="E29" s="38"/>
      <c r="F29" s="38"/>
      <c r="G29" s="38"/>
      <c r="H29" s="38"/>
      <c r="I29" s="38"/>
      <c r="J29" s="39"/>
    </row>
    <row r="30" spans="1:10" ht="15">
      <c r="A30" s="41"/>
      <c r="B30" s="42"/>
      <c r="C30" s="42"/>
      <c r="D30" s="31"/>
      <c r="E30" s="38"/>
      <c r="F30" s="38"/>
      <c r="G30" s="38"/>
      <c r="H30" s="38"/>
      <c r="I30" s="38"/>
      <c r="J30" s="39"/>
    </row>
    <row r="31" spans="1:10" ht="15">
      <c r="A31" s="41"/>
      <c r="B31" s="42"/>
      <c r="C31" s="42"/>
      <c r="D31" s="31"/>
      <c r="E31" s="38"/>
      <c r="F31" s="38"/>
      <c r="G31" s="38"/>
      <c r="H31" s="38"/>
      <c r="I31" s="38"/>
      <c r="J31" s="39"/>
    </row>
    <row r="32" spans="1:10" ht="15">
      <c r="A32" s="43" t="s">
        <v>115</v>
      </c>
      <c r="B32" s="42"/>
      <c r="C32" s="42"/>
      <c r="D32" s="31"/>
      <c r="E32" s="38"/>
      <c r="F32" s="38"/>
      <c r="G32" s="38"/>
      <c r="H32" s="38"/>
      <c r="I32" s="38"/>
      <c r="J32" s="39"/>
    </row>
    <row r="33" spans="1:10" ht="15">
      <c r="A33" s="43" t="s">
        <v>116</v>
      </c>
      <c r="B33" s="42"/>
      <c r="C33" s="42"/>
      <c r="D33" s="31"/>
      <c r="E33" s="38"/>
      <c r="F33" s="38"/>
      <c r="G33" s="38"/>
      <c r="H33" s="38"/>
      <c r="I33" s="38"/>
      <c r="J33" s="39"/>
    </row>
    <row r="34" spans="1:10" ht="15">
      <c r="A34" s="43" t="s">
        <v>117</v>
      </c>
      <c r="B34" s="42"/>
      <c r="C34" s="42"/>
      <c r="D34" s="31"/>
      <c r="E34" s="38"/>
      <c r="F34" s="38"/>
      <c r="G34" s="38"/>
      <c r="H34" s="38"/>
      <c r="I34" s="38"/>
      <c r="J34" s="39"/>
    </row>
    <row r="35" spans="1:10" ht="15">
      <c r="A35" s="43" t="s">
        <v>118</v>
      </c>
      <c r="B35" s="42"/>
      <c r="C35" s="42"/>
      <c r="D35" s="31"/>
      <c r="E35" s="38"/>
      <c r="F35" s="38"/>
      <c r="G35" s="38"/>
      <c r="H35" s="38"/>
      <c r="I35" s="38"/>
      <c r="J35" s="39"/>
    </row>
    <row r="36" spans="1:10" ht="15">
      <c r="A36" s="43" t="s">
        <v>119</v>
      </c>
      <c r="B36" s="42"/>
      <c r="C36" s="42"/>
      <c r="D36" s="31"/>
      <c r="E36" s="38"/>
      <c r="F36" s="38"/>
      <c r="G36" s="38"/>
      <c r="H36" s="38"/>
      <c r="I36" s="38"/>
      <c r="J36" s="39"/>
    </row>
    <row r="37" spans="1:10" ht="15">
      <c r="A37" s="43" t="s">
        <v>120</v>
      </c>
      <c r="B37" s="42"/>
      <c r="C37" s="42"/>
      <c r="D37" s="31"/>
      <c r="E37" s="38"/>
      <c r="F37" s="38"/>
      <c r="G37" s="38"/>
      <c r="H37" s="38"/>
      <c r="I37" s="38"/>
      <c r="J37" s="39"/>
    </row>
    <row r="38" spans="1:10" ht="15.75" thickBot="1">
      <c r="A38" s="44" t="s">
        <v>121</v>
      </c>
      <c r="B38" s="32"/>
      <c r="C38" s="32"/>
      <c r="D38" s="33"/>
      <c r="E38" s="38"/>
      <c r="F38" s="38"/>
      <c r="G38" s="38"/>
      <c r="H38" s="38"/>
      <c r="I38" s="38"/>
      <c r="J38" s="39"/>
    </row>
    <row r="39" spans="1:10" ht="1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>
      <c r="A40" s="187" t="s">
        <v>139</v>
      </c>
      <c r="B40" s="187"/>
      <c r="C40" s="187"/>
      <c r="D40" s="187"/>
      <c r="E40" s="187"/>
      <c r="F40" s="187"/>
      <c r="G40" s="187"/>
      <c r="H40" s="187"/>
      <c r="I40" s="187"/>
      <c r="J40" s="187"/>
    </row>
    <row r="41" spans="1:10" ht="15">
      <c r="A41" s="191" t="s">
        <v>140</v>
      </c>
      <c r="B41" s="192"/>
      <c r="C41" s="192"/>
      <c r="D41" s="192"/>
      <c r="E41" s="192"/>
      <c r="F41" s="192"/>
      <c r="G41" s="192"/>
      <c r="H41" s="192"/>
      <c r="I41" s="192"/>
      <c r="J41" s="193"/>
    </row>
    <row r="42" spans="1:10" ht="15">
      <c r="A42" s="37"/>
      <c r="B42" s="186" t="s">
        <v>149</v>
      </c>
      <c r="C42" s="186"/>
      <c r="D42" s="186"/>
      <c r="E42" s="38"/>
      <c r="F42" s="38"/>
      <c r="G42" s="38"/>
      <c r="H42" s="38"/>
      <c r="I42" s="38"/>
      <c r="J42" s="39"/>
    </row>
    <row r="43" spans="1:10" s="52" customFormat="1" ht="30" customHeight="1">
      <c r="A43" s="49" t="s">
        <v>141</v>
      </c>
      <c r="B43" s="49" t="s">
        <v>151</v>
      </c>
      <c r="C43" s="49" t="s">
        <v>128</v>
      </c>
      <c r="D43" s="49" t="s">
        <v>152</v>
      </c>
      <c r="E43" s="5" t="s">
        <v>150</v>
      </c>
      <c r="F43" s="50"/>
      <c r="G43" s="50"/>
      <c r="H43" s="50"/>
      <c r="I43" s="50"/>
      <c r="J43" s="51"/>
    </row>
    <row r="44" spans="1:10" ht="15">
      <c r="A44" s="1" t="s">
        <v>142</v>
      </c>
      <c r="B44" s="14">
        <v>0.03</v>
      </c>
      <c r="C44" s="14">
        <v>0.04</v>
      </c>
      <c r="D44" s="15">
        <v>0.055</v>
      </c>
      <c r="E44" s="34">
        <v>0.04</v>
      </c>
      <c r="F44" s="38"/>
      <c r="G44" s="38"/>
      <c r="H44" s="38"/>
      <c r="I44" s="38"/>
      <c r="J44" s="39"/>
    </row>
    <row r="45" spans="1:10" ht="15">
      <c r="A45" s="1" t="s">
        <v>143</v>
      </c>
      <c r="B45" s="15">
        <v>0.008</v>
      </c>
      <c r="C45" s="14">
        <v>0.008</v>
      </c>
      <c r="D45" s="15">
        <v>0.01</v>
      </c>
      <c r="E45" s="34">
        <v>0.008</v>
      </c>
      <c r="F45" s="38"/>
      <c r="G45" s="38"/>
      <c r="H45" s="38"/>
      <c r="I45" s="38"/>
      <c r="J45" s="39"/>
    </row>
    <row r="46" spans="1:10" ht="15">
      <c r="A46" s="1" t="s">
        <v>144</v>
      </c>
      <c r="B46" s="15">
        <v>0.0097</v>
      </c>
      <c r="C46" s="15">
        <v>0.0127</v>
      </c>
      <c r="D46" s="15">
        <v>0.0127</v>
      </c>
      <c r="E46" s="34">
        <v>0.0127</v>
      </c>
      <c r="F46" s="38"/>
      <c r="G46" s="38"/>
      <c r="H46" s="38"/>
      <c r="I46" s="38"/>
      <c r="J46" s="39"/>
    </row>
    <row r="47" spans="1:10" ht="15">
      <c r="A47" s="1" t="s">
        <v>145</v>
      </c>
      <c r="B47" s="15">
        <v>0.0059</v>
      </c>
      <c r="C47" s="15">
        <v>0.0123</v>
      </c>
      <c r="D47" s="15">
        <v>0.0139</v>
      </c>
      <c r="E47" s="34">
        <v>0.0123</v>
      </c>
      <c r="F47" s="38"/>
      <c r="G47" s="38"/>
      <c r="H47" s="38"/>
      <c r="I47" s="38"/>
      <c r="J47" s="39"/>
    </row>
    <row r="48" spans="1:10" ht="15">
      <c r="A48" s="1" t="s">
        <v>146</v>
      </c>
      <c r="B48" s="15">
        <v>0.0616</v>
      </c>
      <c r="C48" s="15">
        <v>0.074</v>
      </c>
      <c r="D48" s="15">
        <v>0.0896</v>
      </c>
      <c r="E48" s="34">
        <v>0.074</v>
      </c>
      <c r="F48" s="38"/>
      <c r="G48" s="38"/>
      <c r="H48" s="38"/>
      <c r="I48" s="38"/>
      <c r="J48" s="39"/>
    </row>
    <row r="49" spans="1:10" ht="15">
      <c r="A49" s="181" t="s">
        <v>147</v>
      </c>
      <c r="B49" s="181"/>
      <c r="C49" s="181"/>
      <c r="D49" s="181"/>
      <c r="E49" s="34">
        <v>0.0365</v>
      </c>
      <c r="F49" s="38"/>
      <c r="G49" s="38"/>
      <c r="H49" s="38"/>
      <c r="I49" s="38"/>
      <c r="J49" s="39"/>
    </row>
    <row r="50" spans="1:10" ht="15">
      <c r="A50" s="181" t="s">
        <v>148</v>
      </c>
      <c r="B50" s="181"/>
      <c r="C50" s="181"/>
      <c r="D50" s="181"/>
      <c r="E50" s="34">
        <v>0.03</v>
      </c>
      <c r="F50" s="38"/>
      <c r="G50" s="38"/>
      <c r="H50" s="38"/>
      <c r="I50" s="38"/>
      <c r="J50" s="39"/>
    </row>
    <row r="51" spans="1:10" ht="15">
      <c r="A51" s="37"/>
      <c r="B51" s="38"/>
      <c r="C51" s="38"/>
      <c r="D51" s="35" t="s">
        <v>153</v>
      </c>
      <c r="E51" s="36">
        <f>(((1+(E44+E45+E46))*(1+E47)*(1+E48))/(1-E49-E50))-1</f>
        <v>0.23535496426352442</v>
      </c>
      <c r="F51" s="45"/>
      <c r="G51" s="38"/>
      <c r="H51" s="38"/>
      <c r="I51" s="38"/>
      <c r="J51" s="39"/>
    </row>
    <row r="52" spans="1:10" ht="15">
      <c r="A52" s="37"/>
      <c r="B52" s="38"/>
      <c r="C52" s="38"/>
      <c r="D52" s="38"/>
      <c r="E52" s="38"/>
      <c r="F52" s="38"/>
      <c r="G52" s="38"/>
      <c r="H52" s="38"/>
      <c r="I52" s="38"/>
      <c r="J52" s="39"/>
    </row>
    <row r="53" spans="1:10" ht="15">
      <c r="A53" s="46"/>
      <c r="B53" s="47"/>
      <c r="C53" s="47"/>
      <c r="D53" s="47"/>
      <c r="E53" s="47"/>
      <c r="F53" s="47"/>
      <c r="G53" s="47"/>
      <c r="H53" s="47"/>
      <c r="I53" s="47"/>
      <c r="J53" s="48"/>
    </row>
  </sheetData>
  <sheetProtection/>
  <mergeCells count="28">
    <mergeCell ref="A49:D49"/>
    <mergeCell ref="A6:J6"/>
    <mergeCell ref="A7:J7"/>
    <mergeCell ref="A26:J26"/>
    <mergeCell ref="A27:J27"/>
    <mergeCell ref="A40:J40"/>
    <mergeCell ref="A41:J41"/>
    <mergeCell ref="B8:D8"/>
    <mergeCell ref="E8:G8"/>
    <mergeCell ref="A24:H24"/>
    <mergeCell ref="A50:D50"/>
    <mergeCell ref="A1:J1"/>
    <mergeCell ref="A2:J2"/>
    <mergeCell ref="A3:J3"/>
    <mergeCell ref="A4:J4"/>
    <mergeCell ref="A5:J5"/>
    <mergeCell ref="A20:B20"/>
    <mergeCell ref="A21:B21"/>
    <mergeCell ref="B42:D42"/>
    <mergeCell ref="A22:B22"/>
    <mergeCell ref="H8:J8"/>
    <mergeCell ref="A16:B17"/>
    <mergeCell ref="C16:E16"/>
    <mergeCell ref="F16:H16"/>
    <mergeCell ref="A18:B18"/>
    <mergeCell ref="A19:B19"/>
    <mergeCell ref="A8:A9"/>
    <mergeCell ref="A15:H1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10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de Oliveira Ribeiro</dc:creator>
  <cp:keywords/>
  <dc:description/>
  <cp:lastModifiedBy>Jose Claudio Da Silva Junior</cp:lastModifiedBy>
  <cp:lastPrinted>2020-03-20T17:04:42Z</cp:lastPrinted>
  <dcterms:created xsi:type="dcterms:W3CDTF">2020-01-16T14:19:21Z</dcterms:created>
  <dcterms:modified xsi:type="dcterms:W3CDTF">2020-05-26T18:40:30Z</dcterms:modified>
  <cp:category/>
  <cp:version/>
  <cp:contentType/>
  <cp:contentStatus/>
</cp:coreProperties>
</file>